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tania.deleon\Desktop\LUCY\PORTAL TRANSPARENCIA\NOVIEMBRE\"/>
    </mc:Choice>
  </mc:AlternateContent>
  <bookViews>
    <workbookView xWindow="0" yWindow="0" windowWidth="28800" windowHeight="12435"/>
  </bookViews>
  <sheets>
    <sheet name="NOMINA EMPLEADOS" sheetId="15" r:id="rId1"/>
    <sheet name="NOMINA MILITAR NOVIEMBRE 2021" sheetId="5" r:id="rId2"/>
    <sheet name="NOMINA COMBUSTIBLE NOV" sheetId="8" r:id="rId3"/>
    <sheet name="HONORARIOS SERV PRESTADO NOV " sheetId="7" r:id="rId4"/>
    <sheet name="COMPENSACION SEV PRESTADO NOV" sheetId="9" r:id="rId5"/>
    <sheet name="NOMINA GASTO PRESENTACION NOV" sheetId="10" r:id="rId6"/>
    <sheet name="NOM DIETA JUECES SUPLENTES NOV" sheetId="11" r:id="rId7"/>
  </sheets>
  <definedNames>
    <definedName name="datos" localSheetId="3">#REF!</definedName>
    <definedName name="datos" localSheetId="2">#REF!</definedName>
    <definedName name="datos" localSheetId="0">#REF!</definedName>
    <definedName name="datos" localSheetId="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4" i="15" l="1"/>
  <c r="I434" i="15"/>
  <c r="F434" i="15"/>
  <c r="G433" i="15"/>
  <c r="A433" i="15"/>
  <c r="G432" i="15"/>
  <c r="M432" i="15" s="1"/>
  <c r="O430" i="15"/>
  <c r="I430" i="15"/>
  <c r="F430" i="15"/>
  <c r="G429" i="15"/>
  <c r="K429" i="15" s="1"/>
  <c r="K430" i="15" s="1"/>
  <c r="O427" i="15"/>
  <c r="I427" i="15"/>
  <c r="F427" i="15"/>
  <c r="N426" i="15"/>
  <c r="G426" i="15"/>
  <c r="K426" i="15" s="1"/>
  <c r="A426" i="15"/>
  <c r="G425" i="15"/>
  <c r="L425" i="15" s="1"/>
  <c r="A425" i="15"/>
  <c r="G424" i="15"/>
  <c r="O422" i="15"/>
  <c r="I422" i="15"/>
  <c r="F422" i="15"/>
  <c r="G421" i="15"/>
  <c r="G422" i="15" s="1"/>
  <c r="O419" i="15"/>
  <c r="I419" i="15"/>
  <c r="F419" i="15"/>
  <c r="G418" i="15"/>
  <c r="M418" i="15" s="1"/>
  <c r="N417" i="15"/>
  <c r="J417" i="15"/>
  <c r="G417" i="15"/>
  <c r="K417" i="15" s="1"/>
  <c r="H417" i="15" s="1"/>
  <c r="P417" i="15" s="1"/>
  <c r="G416" i="15"/>
  <c r="J416" i="15" s="1"/>
  <c r="A416" i="15"/>
  <c r="A417" i="15" s="1"/>
  <c r="A418" i="15" s="1"/>
  <c r="M415" i="15"/>
  <c r="J415" i="15"/>
  <c r="G415" i="15"/>
  <c r="N415" i="15" s="1"/>
  <c r="O413" i="15"/>
  <c r="I413" i="15"/>
  <c r="F413" i="15"/>
  <c r="N412" i="15"/>
  <c r="G412" i="15"/>
  <c r="K412" i="15" s="1"/>
  <c r="J411" i="15"/>
  <c r="G411" i="15"/>
  <c r="L411" i="15" s="1"/>
  <c r="O409" i="15"/>
  <c r="I409" i="15"/>
  <c r="F409" i="15"/>
  <c r="G408" i="15"/>
  <c r="M408" i="15" s="1"/>
  <c r="G407" i="15"/>
  <c r="J407" i="15" s="1"/>
  <c r="O405" i="15"/>
  <c r="L405" i="15"/>
  <c r="I405" i="15"/>
  <c r="F405" i="15"/>
  <c r="L404" i="15"/>
  <c r="K404" i="15"/>
  <c r="K405" i="15" s="1"/>
  <c r="J404" i="15"/>
  <c r="J405" i="15" s="1"/>
  <c r="G404" i="15"/>
  <c r="G405" i="15" s="1"/>
  <c r="O402" i="15"/>
  <c r="I402" i="15"/>
  <c r="F402" i="15"/>
  <c r="G401" i="15"/>
  <c r="J401" i="15" s="1"/>
  <c r="J400" i="15"/>
  <c r="G400" i="15"/>
  <c r="N400" i="15" s="1"/>
  <c r="G399" i="15"/>
  <c r="A399" i="15"/>
  <c r="A400" i="15" s="1"/>
  <c r="A401" i="15" s="1"/>
  <c r="A404" i="15" s="1"/>
  <c r="G398" i="15"/>
  <c r="N398" i="15" s="1"/>
  <c r="I396" i="15"/>
  <c r="F396" i="15"/>
  <c r="G395" i="15"/>
  <c r="N395" i="15" s="1"/>
  <c r="O394" i="15"/>
  <c r="O396" i="15" s="1"/>
  <c r="G394" i="15"/>
  <c r="M394" i="15" s="1"/>
  <c r="G393" i="15"/>
  <c r="M393" i="15" s="1"/>
  <c r="O391" i="15"/>
  <c r="I391" i="15"/>
  <c r="F391" i="15"/>
  <c r="G390" i="15"/>
  <c r="J390" i="15" s="1"/>
  <c r="G389" i="15"/>
  <c r="N389" i="15" s="1"/>
  <c r="G388" i="15"/>
  <c r="L388" i="15" s="1"/>
  <c r="G387" i="15"/>
  <c r="M386" i="15"/>
  <c r="G386" i="15"/>
  <c r="G385" i="15"/>
  <c r="N385" i="15" s="1"/>
  <c r="G384" i="15"/>
  <c r="M384" i="15" s="1"/>
  <c r="M383" i="15"/>
  <c r="J383" i="15"/>
  <c r="G383" i="15"/>
  <c r="N383" i="15" s="1"/>
  <c r="G382" i="15"/>
  <c r="K381" i="15"/>
  <c r="G381" i="15"/>
  <c r="G380" i="15"/>
  <c r="L380" i="15" s="1"/>
  <c r="A380" i="15"/>
  <c r="A381" i="15" s="1"/>
  <c r="A382" i="15" s="1"/>
  <c r="A383" i="15" s="1"/>
  <c r="A384" i="15" s="1"/>
  <c r="A385" i="15" s="1"/>
  <c r="A386" i="15" s="1"/>
  <c r="A387" i="15" s="1"/>
  <c r="A388" i="15" s="1"/>
  <c r="A389" i="15" s="1"/>
  <c r="A394" i="15" s="1"/>
  <c r="A395" i="15" s="1"/>
  <c r="J379" i="15"/>
  <c r="G379" i="15"/>
  <c r="N379" i="15" s="1"/>
  <c r="G378" i="15"/>
  <c r="N378" i="15" s="1"/>
  <c r="G377" i="15"/>
  <c r="M377" i="15" s="1"/>
  <c r="G376" i="15"/>
  <c r="J376" i="15" s="1"/>
  <c r="G375" i="15"/>
  <c r="G374" i="15"/>
  <c r="N374" i="15" s="1"/>
  <c r="M373" i="15"/>
  <c r="G373" i="15"/>
  <c r="L373" i="15" s="1"/>
  <c r="N372" i="15"/>
  <c r="J372" i="15"/>
  <c r="H372" i="15" s="1"/>
  <c r="P372" i="15" s="1"/>
  <c r="G372" i="15"/>
  <c r="K372" i="15" s="1"/>
  <c r="G371" i="15"/>
  <c r="M371" i="15" s="1"/>
  <c r="G370" i="15"/>
  <c r="N370" i="15" s="1"/>
  <c r="A370" i="15"/>
  <c r="A371" i="15" s="1"/>
  <c r="A372" i="15" s="1"/>
  <c r="A373" i="15" s="1"/>
  <c r="A374" i="15" s="1"/>
  <c r="A375" i="15" s="1"/>
  <c r="A376" i="15" s="1"/>
  <c r="A377" i="15" s="1"/>
  <c r="O368" i="15"/>
  <c r="I368" i="15"/>
  <c r="F368" i="15"/>
  <c r="G367" i="15"/>
  <c r="M367" i="15" s="1"/>
  <c r="A367" i="15"/>
  <c r="G366" i="15"/>
  <c r="O364" i="15"/>
  <c r="I364" i="15"/>
  <c r="F364" i="15"/>
  <c r="G363" i="15"/>
  <c r="G362" i="15"/>
  <c r="G361" i="15"/>
  <c r="N361" i="15" s="1"/>
  <c r="I359" i="15"/>
  <c r="F359" i="15"/>
  <c r="G358" i="15"/>
  <c r="G357" i="15"/>
  <c r="N357" i="15" s="1"/>
  <c r="O356" i="15"/>
  <c r="G356" i="15"/>
  <c r="N356" i="15" s="1"/>
  <c r="G355" i="15"/>
  <c r="G354" i="15"/>
  <c r="L354" i="15" s="1"/>
  <c r="O353" i="15"/>
  <c r="L353" i="15"/>
  <c r="J353" i="15"/>
  <c r="G353" i="15"/>
  <c r="N353" i="15" s="1"/>
  <c r="G352" i="15"/>
  <c r="N352" i="15" s="1"/>
  <c r="A352" i="15"/>
  <c r="A353" i="15" s="1"/>
  <c r="A354" i="15" s="1"/>
  <c r="A355" i="15" s="1"/>
  <c r="A356" i="15" s="1"/>
  <c r="A357" i="15" s="1"/>
  <c r="A358" i="15" s="1"/>
  <c r="G351" i="15"/>
  <c r="N351" i="15" s="1"/>
  <c r="I349" i="15"/>
  <c r="F349" i="15"/>
  <c r="G348" i="15"/>
  <c r="N348" i="15" s="1"/>
  <c r="O347" i="15"/>
  <c r="O349" i="15" s="1"/>
  <c r="N347" i="15"/>
  <c r="G347" i="15"/>
  <c r="I345" i="15"/>
  <c r="F345" i="15"/>
  <c r="O344" i="15"/>
  <c r="G344" i="15"/>
  <c r="L344" i="15" s="1"/>
  <c r="G343" i="15"/>
  <c r="N343" i="15" s="1"/>
  <c r="O342" i="15"/>
  <c r="M342" i="15"/>
  <c r="G342" i="15"/>
  <c r="J342" i="15" s="1"/>
  <c r="G341" i="15"/>
  <c r="L341" i="15" s="1"/>
  <c r="O339" i="15"/>
  <c r="I339" i="15"/>
  <c r="F339" i="15"/>
  <c r="M338" i="15"/>
  <c r="L338" i="15"/>
  <c r="G338" i="15"/>
  <c r="J338" i="15" s="1"/>
  <c r="M337" i="15"/>
  <c r="J337" i="15"/>
  <c r="G337" i="15"/>
  <c r="L337" i="15" s="1"/>
  <c r="G336" i="15"/>
  <c r="I334" i="15"/>
  <c r="F334" i="15"/>
  <c r="O333" i="15"/>
  <c r="O334" i="15" s="1"/>
  <c r="G333" i="15"/>
  <c r="N333" i="15" s="1"/>
  <c r="G332" i="15"/>
  <c r="G331" i="15"/>
  <c r="G330" i="15"/>
  <c r="G329" i="15"/>
  <c r="G328" i="15"/>
  <c r="L328" i="15" s="1"/>
  <c r="N327" i="15"/>
  <c r="J327" i="15"/>
  <c r="G327" i="15"/>
  <c r="K327" i="15" s="1"/>
  <c r="G326" i="15"/>
  <c r="L326" i="15" s="1"/>
  <c r="A326" i="15"/>
  <c r="A327" i="15" s="1"/>
  <c r="A329" i="15" s="1"/>
  <c r="A330" i="15" s="1"/>
  <c r="A331" i="15" s="1"/>
  <c r="A332" i="15" s="1"/>
  <c r="A333" i="15" s="1"/>
  <c r="A336" i="15" s="1"/>
  <c r="A337" i="15" s="1"/>
  <c r="A338" i="15" s="1"/>
  <c r="A341" i="15" s="1"/>
  <c r="A342" i="15" s="1"/>
  <c r="A343" i="15" s="1"/>
  <c r="A344" i="15" s="1"/>
  <c r="G325" i="15"/>
  <c r="L325" i="15" s="1"/>
  <c r="I323" i="15"/>
  <c r="F323" i="15"/>
  <c r="G322" i="15"/>
  <c r="K322" i="15" s="1"/>
  <c r="O321" i="15"/>
  <c r="N321" i="15"/>
  <c r="M321" i="15"/>
  <c r="G321" i="15"/>
  <c r="L321" i="15" s="1"/>
  <c r="G320" i="15"/>
  <c r="M320" i="15" s="1"/>
  <c r="O319" i="15"/>
  <c r="N319" i="15"/>
  <c r="G319" i="15"/>
  <c r="G318" i="15"/>
  <c r="K318" i="15" s="1"/>
  <c r="A318" i="15"/>
  <c r="A319" i="15" s="1"/>
  <c r="A320" i="15" s="1"/>
  <c r="A321" i="15" s="1"/>
  <c r="A322" i="15" s="1"/>
  <c r="I316" i="15"/>
  <c r="F316" i="15"/>
  <c r="O315" i="15"/>
  <c r="G315" i="15"/>
  <c r="L315" i="15" s="1"/>
  <c r="O314" i="15"/>
  <c r="G314" i="15"/>
  <c r="L314" i="15" s="1"/>
  <c r="O312" i="15"/>
  <c r="I312" i="15"/>
  <c r="F312" i="15"/>
  <c r="K311" i="15"/>
  <c r="G311" i="15"/>
  <c r="G310" i="15"/>
  <c r="L310" i="15" s="1"/>
  <c r="G309" i="15"/>
  <c r="K308" i="15"/>
  <c r="G308" i="15"/>
  <c r="L308" i="15" s="1"/>
  <c r="A308" i="15"/>
  <c r="G307" i="15"/>
  <c r="L307" i="15" s="1"/>
  <c r="G306" i="15"/>
  <c r="M306" i="15" s="1"/>
  <c r="G305" i="15"/>
  <c r="J305" i="15" s="1"/>
  <c r="G304" i="15"/>
  <c r="L304" i="15" s="1"/>
  <c r="A304" i="15"/>
  <c r="G303" i="15"/>
  <c r="K303" i="15" s="1"/>
  <c r="G302" i="15"/>
  <c r="J302" i="15" s="1"/>
  <c r="J301" i="15"/>
  <c r="G301" i="15"/>
  <c r="N301" i="15" s="1"/>
  <c r="G300" i="15"/>
  <c r="G299" i="15"/>
  <c r="L299" i="15" s="1"/>
  <c r="O297" i="15"/>
  <c r="I297" i="15"/>
  <c r="F297" i="15"/>
  <c r="M296" i="15"/>
  <c r="M297" i="15" s="1"/>
  <c r="L296" i="15"/>
  <c r="L297" i="15" s="1"/>
  <c r="G296" i="15"/>
  <c r="K296" i="15" s="1"/>
  <c r="K297" i="15" s="1"/>
  <c r="O294" i="15"/>
  <c r="I294" i="15"/>
  <c r="F294" i="15"/>
  <c r="N293" i="15"/>
  <c r="K293" i="15"/>
  <c r="J293" i="15"/>
  <c r="G293" i="15"/>
  <c r="L293" i="15" s="1"/>
  <c r="G292" i="15"/>
  <c r="L292" i="15" s="1"/>
  <c r="G291" i="15"/>
  <c r="A291" i="15"/>
  <c r="A292" i="15" s="1"/>
  <c r="A293" i="15" s="1"/>
  <c r="M290" i="15"/>
  <c r="K290" i="15"/>
  <c r="G290" i="15"/>
  <c r="L290" i="15" s="1"/>
  <c r="O288" i="15"/>
  <c r="I288" i="15"/>
  <c r="F288" i="15"/>
  <c r="G287" i="15"/>
  <c r="G286" i="15"/>
  <c r="K285" i="15"/>
  <c r="G285" i="15"/>
  <c r="M285" i="15" s="1"/>
  <c r="A285" i="15"/>
  <c r="A286" i="15" s="1"/>
  <c r="O283" i="15"/>
  <c r="I283" i="15"/>
  <c r="F283" i="15"/>
  <c r="N282" i="15"/>
  <c r="K282" i="15"/>
  <c r="H282" i="15" s="1"/>
  <c r="P282" i="15" s="1"/>
  <c r="J282" i="15"/>
  <c r="G282" i="15"/>
  <c r="M282" i="15" s="1"/>
  <c r="G281" i="15"/>
  <c r="G280" i="15"/>
  <c r="M280" i="15" s="1"/>
  <c r="G279" i="15"/>
  <c r="N279" i="15" s="1"/>
  <c r="M278" i="15"/>
  <c r="K278" i="15"/>
  <c r="J278" i="15"/>
  <c r="G278" i="15"/>
  <c r="L278" i="15" s="1"/>
  <c r="G277" i="15"/>
  <c r="G276" i="15"/>
  <c r="I274" i="15"/>
  <c r="F274" i="15"/>
  <c r="G273" i="15"/>
  <c r="K273" i="15" s="1"/>
  <c r="O272" i="15"/>
  <c r="O274" i="15" s="1"/>
  <c r="N272" i="15"/>
  <c r="G272" i="15"/>
  <c r="K272" i="15" s="1"/>
  <c r="G271" i="15"/>
  <c r="G270" i="15"/>
  <c r="L270" i="15" s="1"/>
  <c r="G269" i="15"/>
  <c r="K269" i="15" s="1"/>
  <c r="G268" i="15"/>
  <c r="L268" i="15" s="1"/>
  <c r="A268" i="15"/>
  <c r="A270" i="15" s="1"/>
  <c r="A271" i="15" s="1"/>
  <c r="A272" i="15" s="1"/>
  <c r="O266" i="15"/>
  <c r="I266" i="15"/>
  <c r="F266" i="15"/>
  <c r="G265" i="15"/>
  <c r="M264" i="15"/>
  <c r="G264" i="15"/>
  <c r="G263" i="15"/>
  <c r="A263" i="15"/>
  <c r="L262" i="15"/>
  <c r="G262" i="15"/>
  <c r="N262" i="15" s="1"/>
  <c r="G261" i="15"/>
  <c r="M261" i="15" s="1"/>
  <c r="I259" i="15"/>
  <c r="F259" i="15"/>
  <c r="G258" i="15"/>
  <c r="G257" i="15"/>
  <c r="L256" i="15"/>
  <c r="G256" i="15"/>
  <c r="G255" i="15"/>
  <c r="J255" i="15" s="1"/>
  <c r="A255" i="15"/>
  <c r="N254" i="15"/>
  <c r="J254" i="15"/>
  <c r="G254" i="15"/>
  <c r="L254" i="15" s="1"/>
  <c r="G253" i="15"/>
  <c r="J253" i="15" s="1"/>
  <c r="L252" i="15"/>
  <c r="G252" i="15"/>
  <c r="K252" i="15" s="1"/>
  <c r="O251" i="15"/>
  <c r="N251" i="15"/>
  <c r="L251" i="15"/>
  <c r="J251" i="15"/>
  <c r="G251" i="15"/>
  <c r="M251" i="15" s="1"/>
  <c r="M250" i="15"/>
  <c r="J250" i="15"/>
  <c r="G250" i="15"/>
  <c r="L250" i="15" s="1"/>
  <c r="O249" i="15"/>
  <c r="J249" i="15"/>
  <c r="G249" i="15"/>
  <c r="G248" i="15"/>
  <c r="L248" i="15" s="1"/>
  <c r="A248" i="15"/>
  <c r="A249" i="15" s="1"/>
  <c r="A250" i="15" s="1"/>
  <c r="M247" i="15"/>
  <c r="J247" i="15"/>
  <c r="H247" i="15" s="1"/>
  <c r="P247" i="15" s="1"/>
  <c r="G247" i="15"/>
  <c r="K247" i="15" s="1"/>
  <c r="G246" i="15"/>
  <c r="L246" i="15" s="1"/>
  <c r="G245" i="15"/>
  <c r="G244" i="15"/>
  <c r="N244" i="15" s="1"/>
  <c r="M243" i="15"/>
  <c r="L243" i="15"/>
  <c r="K243" i="15"/>
  <c r="J243" i="15"/>
  <c r="G243" i="15"/>
  <c r="I240" i="15"/>
  <c r="F240" i="15"/>
  <c r="G239" i="15"/>
  <c r="L239" i="15" s="1"/>
  <c r="O238" i="15"/>
  <c r="N238" i="15"/>
  <c r="K238" i="15"/>
  <c r="G238" i="15"/>
  <c r="M238" i="15" s="1"/>
  <c r="G237" i="15"/>
  <c r="G236" i="15"/>
  <c r="A236" i="15"/>
  <c r="A237" i="15" s="1"/>
  <c r="A238" i="15" s="1"/>
  <c r="A239" i="15" s="1"/>
  <c r="A296" i="15" s="1"/>
  <c r="A244" i="15" s="1"/>
  <c r="O235" i="15"/>
  <c r="K235" i="15"/>
  <c r="J235" i="15"/>
  <c r="G235" i="15"/>
  <c r="O233" i="15"/>
  <c r="I233" i="15"/>
  <c r="F233" i="15"/>
  <c r="G232" i="15"/>
  <c r="L232" i="15" s="1"/>
  <c r="L231" i="15"/>
  <c r="K231" i="15"/>
  <c r="G231" i="15"/>
  <c r="N231" i="15" s="1"/>
  <c r="M230" i="15"/>
  <c r="G230" i="15"/>
  <c r="M229" i="15"/>
  <c r="J229" i="15"/>
  <c r="G229" i="15"/>
  <c r="N229" i="15" s="1"/>
  <c r="A229" i="15"/>
  <c r="A230" i="15" s="1"/>
  <c r="L228" i="15"/>
  <c r="G228" i="15"/>
  <c r="G227" i="15"/>
  <c r="G226" i="15"/>
  <c r="L226" i="15" s="1"/>
  <c r="L225" i="15"/>
  <c r="K225" i="15"/>
  <c r="G225" i="15"/>
  <c r="M225" i="15" s="1"/>
  <c r="O223" i="15"/>
  <c r="I223" i="15"/>
  <c r="F223" i="15"/>
  <c r="G222" i="15"/>
  <c r="L222" i="15" s="1"/>
  <c r="A222" i="15"/>
  <c r="A225" i="15" s="1"/>
  <c r="A226" i="15" s="1"/>
  <c r="L221" i="15"/>
  <c r="G221" i="15"/>
  <c r="G220" i="15"/>
  <c r="J220" i="15" s="1"/>
  <c r="I218" i="15"/>
  <c r="F218" i="15"/>
  <c r="G217" i="15"/>
  <c r="L217" i="15" s="1"/>
  <c r="A217" i="15"/>
  <c r="A220" i="15" s="1"/>
  <c r="L216" i="15"/>
  <c r="G216" i="15"/>
  <c r="K216" i="15" s="1"/>
  <c r="K215" i="15"/>
  <c r="J215" i="15"/>
  <c r="H215" i="15" s="1"/>
  <c r="P215" i="15" s="1"/>
  <c r="G215" i="15"/>
  <c r="N215" i="15" s="1"/>
  <c r="O214" i="15"/>
  <c r="G214" i="15"/>
  <c r="A214" i="15"/>
  <c r="K213" i="15"/>
  <c r="J213" i="15"/>
  <c r="H213" i="15" s="1"/>
  <c r="P213" i="15" s="1"/>
  <c r="G213" i="15"/>
  <c r="L213" i="15" s="1"/>
  <c r="L212" i="15"/>
  <c r="J212" i="15"/>
  <c r="G212" i="15"/>
  <c r="N212" i="15" s="1"/>
  <c r="A212" i="15"/>
  <c r="O211" i="15"/>
  <c r="G211" i="15"/>
  <c r="N210" i="15"/>
  <c r="K210" i="15"/>
  <c r="J210" i="15"/>
  <c r="G210" i="15"/>
  <c r="L210" i="15" s="1"/>
  <c r="A210" i="15"/>
  <c r="G209" i="15"/>
  <c r="K209" i="15" s="1"/>
  <c r="M208" i="15"/>
  <c r="J208" i="15"/>
  <c r="G208" i="15"/>
  <c r="L208" i="15" s="1"/>
  <c r="G207" i="15"/>
  <c r="N207" i="15" s="1"/>
  <c r="G206" i="15"/>
  <c r="A206" i="15"/>
  <c r="N205" i="15"/>
  <c r="G205" i="15"/>
  <c r="M205" i="15" s="1"/>
  <c r="G204" i="15"/>
  <c r="O203" i="15"/>
  <c r="N203" i="15"/>
  <c r="M203" i="15"/>
  <c r="J203" i="15"/>
  <c r="G203" i="15"/>
  <c r="L203" i="15" s="1"/>
  <c r="O202" i="15"/>
  <c r="G202" i="15"/>
  <c r="J202" i="15" s="1"/>
  <c r="J201" i="15"/>
  <c r="G201" i="15"/>
  <c r="N201" i="15" s="1"/>
  <c r="G200" i="15"/>
  <c r="G199" i="15"/>
  <c r="N199" i="15" s="1"/>
  <c r="O198" i="15"/>
  <c r="G198" i="15"/>
  <c r="J198" i="15" s="1"/>
  <c r="G197" i="15"/>
  <c r="L197" i="15" s="1"/>
  <c r="O196" i="15"/>
  <c r="J196" i="15"/>
  <c r="G196" i="15"/>
  <c r="O194" i="15"/>
  <c r="I194" i="15"/>
  <c r="F194" i="15"/>
  <c r="G193" i="15"/>
  <c r="N193" i="15" s="1"/>
  <c r="N192" i="15"/>
  <c r="J192" i="15"/>
  <c r="G192" i="15"/>
  <c r="G191" i="15"/>
  <c r="L191" i="15" s="1"/>
  <c r="G190" i="15"/>
  <c r="K190" i="15" s="1"/>
  <c r="G189" i="15"/>
  <c r="G188" i="15"/>
  <c r="G187" i="15"/>
  <c r="G186" i="15"/>
  <c r="K186" i="15" s="1"/>
  <c r="G185" i="15"/>
  <c r="L185" i="15" s="1"/>
  <c r="O183" i="15"/>
  <c r="I183" i="15"/>
  <c r="F183" i="15"/>
  <c r="M182" i="15"/>
  <c r="G182" i="15"/>
  <c r="G181" i="15"/>
  <c r="A181" i="15"/>
  <c r="A182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G180" i="15"/>
  <c r="J180" i="15" s="1"/>
  <c r="I178" i="15"/>
  <c r="F178" i="15"/>
  <c r="N177" i="15"/>
  <c r="K177" i="15"/>
  <c r="J177" i="15"/>
  <c r="G177" i="15"/>
  <c r="L177" i="15" s="1"/>
  <c r="N176" i="15"/>
  <c r="L176" i="15"/>
  <c r="G176" i="15"/>
  <c r="M175" i="15"/>
  <c r="G175" i="15"/>
  <c r="N175" i="15" s="1"/>
  <c r="G174" i="15"/>
  <c r="N174" i="15" s="1"/>
  <c r="G173" i="15"/>
  <c r="N173" i="15" s="1"/>
  <c r="G172" i="15"/>
  <c r="M171" i="15"/>
  <c r="K171" i="15"/>
  <c r="H171" i="15" s="1"/>
  <c r="P171" i="15" s="1"/>
  <c r="G171" i="15"/>
  <c r="J171" i="15" s="1"/>
  <c r="G170" i="15"/>
  <c r="K170" i="15" s="1"/>
  <c r="O169" i="15"/>
  <c r="N169" i="15"/>
  <c r="G169" i="15"/>
  <c r="M168" i="15"/>
  <c r="L168" i="15"/>
  <c r="G168" i="15"/>
  <c r="N168" i="15" s="1"/>
  <c r="G167" i="15"/>
  <c r="N166" i="15"/>
  <c r="J166" i="15"/>
  <c r="G166" i="15"/>
  <c r="M166" i="15" s="1"/>
  <c r="L165" i="15"/>
  <c r="G165" i="15"/>
  <c r="J165" i="15" s="1"/>
  <c r="G164" i="15"/>
  <c r="M164" i="15" s="1"/>
  <c r="N163" i="15"/>
  <c r="J163" i="15"/>
  <c r="H163" i="15" s="1"/>
  <c r="P163" i="15" s="1"/>
  <c r="G163" i="15"/>
  <c r="K163" i="15" s="1"/>
  <c r="G162" i="15"/>
  <c r="N162" i="15" s="1"/>
  <c r="N161" i="15"/>
  <c r="G161" i="15"/>
  <c r="L161" i="15" s="1"/>
  <c r="M160" i="15"/>
  <c r="G160" i="15"/>
  <c r="G159" i="15"/>
  <c r="O158" i="15"/>
  <c r="G158" i="15"/>
  <c r="G157" i="15"/>
  <c r="G156" i="15"/>
  <c r="M156" i="15" s="1"/>
  <c r="O155" i="15"/>
  <c r="G155" i="15"/>
  <c r="M154" i="15"/>
  <c r="G154" i="15"/>
  <c r="G153" i="15"/>
  <c r="M153" i="15" s="1"/>
  <c r="J152" i="15"/>
  <c r="G152" i="15"/>
  <c r="N152" i="15" s="1"/>
  <c r="G151" i="15"/>
  <c r="G150" i="15"/>
  <c r="M150" i="15" s="1"/>
  <c r="G149" i="15"/>
  <c r="K149" i="15" s="1"/>
  <c r="N148" i="15"/>
  <c r="K148" i="15"/>
  <c r="G148" i="15"/>
  <c r="O147" i="15"/>
  <c r="M147" i="15"/>
  <c r="L147" i="15"/>
  <c r="G147" i="15"/>
  <c r="G146" i="15"/>
  <c r="N145" i="15"/>
  <c r="G145" i="15"/>
  <c r="M145" i="15" s="1"/>
  <c r="G144" i="15"/>
  <c r="O143" i="15"/>
  <c r="G143" i="15"/>
  <c r="M143" i="15" s="1"/>
  <c r="N142" i="15"/>
  <c r="L142" i="15"/>
  <c r="G142" i="15"/>
  <c r="G141" i="15"/>
  <c r="N141" i="15" s="1"/>
  <c r="G140" i="15"/>
  <c r="K140" i="15" s="1"/>
  <c r="M139" i="15"/>
  <c r="J139" i="15"/>
  <c r="H139" i="15" s="1"/>
  <c r="P139" i="15" s="1"/>
  <c r="Q139" i="15" s="1"/>
  <c r="G139" i="15"/>
  <c r="K139" i="15" s="1"/>
  <c r="G138" i="15"/>
  <c r="K138" i="15" s="1"/>
  <c r="L137" i="15"/>
  <c r="J137" i="15"/>
  <c r="G137" i="15"/>
  <c r="G136" i="15"/>
  <c r="K136" i="15" s="1"/>
  <c r="G135" i="15"/>
  <c r="K135" i="15" s="1"/>
  <c r="L134" i="15"/>
  <c r="J134" i="15"/>
  <c r="G134" i="15"/>
  <c r="N134" i="15" s="1"/>
  <c r="O133" i="15"/>
  <c r="G133" i="15"/>
  <c r="G132" i="15"/>
  <c r="N131" i="15"/>
  <c r="M131" i="15"/>
  <c r="K131" i="15"/>
  <c r="J131" i="15"/>
  <c r="G131" i="15"/>
  <c r="G130" i="15"/>
  <c r="K130" i="15" s="1"/>
  <c r="K129" i="15"/>
  <c r="G129" i="15"/>
  <c r="M129" i="15" s="1"/>
  <c r="G128" i="15"/>
  <c r="N127" i="15"/>
  <c r="K127" i="15"/>
  <c r="J127" i="15"/>
  <c r="G127" i="15"/>
  <c r="M127" i="15" s="1"/>
  <c r="L126" i="15"/>
  <c r="J126" i="15"/>
  <c r="G126" i="15"/>
  <c r="O125" i="15"/>
  <c r="G125" i="15"/>
  <c r="J125" i="15" s="1"/>
  <c r="O124" i="15"/>
  <c r="G124" i="15"/>
  <c r="J124" i="15" s="1"/>
  <c r="G123" i="15"/>
  <c r="M123" i="15" s="1"/>
  <c r="N122" i="15"/>
  <c r="J122" i="15"/>
  <c r="H122" i="15" s="1"/>
  <c r="P122" i="15" s="1"/>
  <c r="Q122" i="15" s="1"/>
  <c r="G122" i="15"/>
  <c r="K122" i="15" s="1"/>
  <c r="K121" i="15"/>
  <c r="H121" i="15" s="1"/>
  <c r="P121" i="15" s="1"/>
  <c r="G121" i="15"/>
  <c r="J121" i="15" s="1"/>
  <c r="O120" i="15"/>
  <c r="G120" i="15"/>
  <c r="L120" i="15" s="1"/>
  <c r="G119" i="15"/>
  <c r="M119" i="15" s="1"/>
  <c r="O118" i="15"/>
  <c r="G118" i="15"/>
  <c r="G117" i="15"/>
  <c r="L117" i="15" s="1"/>
  <c r="G116" i="15"/>
  <c r="G115" i="15"/>
  <c r="K115" i="15" s="1"/>
  <c r="L114" i="15"/>
  <c r="G114" i="15"/>
  <c r="N114" i="15" s="1"/>
  <c r="N113" i="15"/>
  <c r="G113" i="15"/>
  <c r="M113" i="15" s="1"/>
  <c r="O112" i="15"/>
  <c r="G112" i="15"/>
  <c r="N112" i="15" s="1"/>
  <c r="L111" i="15"/>
  <c r="G111" i="15"/>
  <c r="J111" i="15" s="1"/>
  <c r="I109" i="15"/>
  <c r="F109" i="15"/>
  <c r="N108" i="15"/>
  <c r="M108" i="15"/>
  <c r="L108" i="15"/>
  <c r="K108" i="15"/>
  <c r="J108" i="15"/>
  <c r="H108" i="15" s="1"/>
  <c r="P108" i="15" s="1"/>
  <c r="Q108" i="15" s="1"/>
  <c r="G107" i="15"/>
  <c r="M106" i="15"/>
  <c r="G106" i="15"/>
  <c r="K106" i="15" s="1"/>
  <c r="G105" i="15"/>
  <c r="L105" i="15" s="1"/>
  <c r="K104" i="15"/>
  <c r="G104" i="15"/>
  <c r="N104" i="15" s="1"/>
  <c r="G103" i="15"/>
  <c r="G102" i="15"/>
  <c r="K102" i="15" s="1"/>
  <c r="G101" i="15"/>
  <c r="J101" i="15" s="1"/>
  <c r="L100" i="15"/>
  <c r="J100" i="15"/>
  <c r="G100" i="15"/>
  <c r="K100" i="15" s="1"/>
  <c r="G99" i="15"/>
  <c r="M99" i="15" s="1"/>
  <c r="G98" i="15"/>
  <c r="K98" i="15" s="1"/>
  <c r="G97" i="15"/>
  <c r="M97" i="15" s="1"/>
  <c r="N96" i="15"/>
  <c r="L96" i="15"/>
  <c r="G96" i="15"/>
  <c r="J96" i="15" s="1"/>
  <c r="G95" i="15"/>
  <c r="K95" i="15" s="1"/>
  <c r="G94" i="15"/>
  <c r="J93" i="15"/>
  <c r="G93" i="15"/>
  <c r="M93" i="15" s="1"/>
  <c r="G92" i="15"/>
  <c r="J92" i="15" s="1"/>
  <c r="G91" i="15"/>
  <c r="L91" i="15" s="1"/>
  <c r="G90" i="15"/>
  <c r="K90" i="15" s="1"/>
  <c r="G89" i="15"/>
  <c r="L89" i="15" s="1"/>
  <c r="G88" i="15"/>
  <c r="N88" i="15" s="1"/>
  <c r="M87" i="15"/>
  <c r="G87" i="15"/>
  <c r="L87" i="15" s="1"/>
  <c r="O86" i="15"/>
  <c r="J86" i="15"/>
  <c r="G86" i="15"/>
  <c r="L86" i="15" s="1"/>
  <c r="L85" i="15"/>
  <c r="J85" i="15"/>
  <c r="G85" i="15"/>
  <c r="N85" i="15" s="1"/>
  <c r="O84" i="15"/>
  <c r="G84" i="15"/>
  <c r="K84" i="15" s="1"/>
  <c r="N83" i="15"/>
  <c r="M83" i="15"/>
  <c r="G83" i="15"/>
  <c r="L83" i="15" s="1"/>
  <c r="G82" i="15"/>
  <c r="N82" i="15" s="1"/>
  <c r="K81" i="15"/>
  <c r="G81" i="15"/>
  <c r="M81" i="15" s="1"/>
  <c r="G80" i="15"/>
  <c r="M80" i="15" s="1"/>
  <c r="O78" i="15"/>
  <c r="I78" i="15"/>
  <c r="F78" i="15"/>
  <c r="J77" i="15"/>
  <c r="G77" i="15"/>
  <c r="L77" i="15" s="1"/>
  <c r="G76" i="15"/>
  <c r="G75" i="15"/>
  <c r="L75" i="15" s="1"/>
  <c r="G74" i="15"/>
  <c r="N74" i="15" s="1"/>
  <c r="N73" i="15"/>
  <c r="M73" i="15"/>
  <c r="G73" i="15"/>
  <c r="L73" i="15" s="1"/>
  <c r="L72" i="15"/>
  <c r="K72" i="15"/>
  <c r="J72" i="15"/>
  <c r="G72" i="15"/>
  <c r="N72" i="15" s="1"/>
  <c r="G71" i="15"/>
  <c r="J71" i="15" s="1"/>
  <c r="G70" i="15"/>
  <c r="K70" i="15" s="1"/>
  <c r="J69" i="15"/>
  <c r="G69" i="15"/>
  <c r="L69" i="15" s="1"/>
  <c r="K68" i="15"/>
  <c r="G68" i="15"/>
  <c r="M68" i="15" s="1"/>
  <c r="I66" i="15"/>
  <c r="F66" i="15"/>
  <c r="O65" i="15"/>
  <c r="O66" i="15" s="1"/>
  <c r="G65" i="15"/>
  <c r="K65" i="15" s="1"/>
  <c r="L64" i="15"/>
  <c r="K64" i="15"/>
  <c r="G64" i="15"/>
  <c r="M64" i="15" s="1"/>
  <c r="G63" i="15"/>
  <c r="K63" i="15" s="1"/>
  <c r="A63" i="15"/>
  <c r="A64" i="15" s="1"/>
  <c r="A65" i="15" s="1"/>
  <c r="N62" i="15"/>
  <c r="G62" i="15"/>
  <c r="G61" i="15"/>
  <c r="J61" i="15" s="1"/>
  <c r="G60" i="15"/>
  <c r="K60" i="15" s="1"/>
  <c r="G59" i="15"/>
  <c r="L59" i="15" s="1"/>
  <c r="A59" i="15"/>
  <c r="G58" i="15"/>
  <c r="I56" i="15"/>
  <c r="F56" i="15"/>
  <c r="G55" i="15"/>
  <c r="K55" i="15" s="1"/>
  <c r="G54" i="15"/>
  <c r="L54" i="15" s="1"/>
  <c r="G53" i="15"/>
  <c r="M53" i="15" s="1"/>
  <c r="G52" i="15"/>
  <c r="N52" i="15" s="1"/>
  <c r="G51" i="15"/>
  <c r="N51" i="15" s="1"/>
  <c r="O50" i="15"/>
  <c r="G50" i="15"/>
  <c r="J50" i="15" s="1"/>
  <c r="G49" i="15"/>
  <c r="K49" i="15" s="1"/>
  <c r="G48" i="15"/>
  <c r="L48" i="15" s="1"/>
  <c r="O47" i="15"/>
  <c r="N47" i="15"/>
  <c r="L47" i="15"/>
  <c r="J47" i="15"/>
  <c r="G47" i="15"/>
  <c r="K47" i="15" s="1"/>
  <c r="G46" i="15"/>
  <c r="L46" i="15" s="1"/>
  <c r="G45" i="15"/>
  <c r="M45" i="15" s="1"/>
  <c r="O44" i="15"/>
  <c r="G44" i="15"/>
  <c r="N44" i="15" s="1"/>
  <c r="G43" i="15"/>
  <c r="N43" i="15" s="1"/>
  <c r="O41" i="15"/>
  <c r="I41" i="15"/>
  <c r="F41" i="15"/>
  <c r="G40" i="15"/>
  <c r="M40" i="15" s="1"/>
  <c r="G39" i="15"/>
  <c r="N39" i="15" s="1"/>
  <c r="G38" i="15"/>
  <c r="N38" i="15" s="1"/>
  <c r="G37" i="15"/>
  <c r="L37" i="15" s="1"/>
  <c r="L36" i="15"/>
  <c r="J36" i="15"/>
  <c r="G36" i="15"/>
  <c r="M36" i="15" s="1"/>
  <c r="G35" i="15"/>
  <c r="J35" i="15" s="1"/>
  <c r="L34" i="15"/>
  <c r="G34" i="15"/>
  <c r="K34" i="15" s="1"/>
  <c r="G33" i="15"/>
  <c r="L33" i="15" s="1"/>
  <c r="N32" i="15"/>
  <c r="G32" i="15"/>
  <c r="M32" i="15" s="1"/>
  <c r="G31" i="15"/>
  <c r="N31" i="15" s="1"/>
  <c r="G30" i="15"/>
  <c r="N30" i="15" s="1"/>
  <c r="I28" i="15"/>
  <c r="F28" i="15"/>
  <c r="G27" i="15"/>
  <c r="L27" i="15" s="1"/>
  <c r="O26" i="15"/>
  <c r="G26" i="15"/>
  <c r="N26" i="15" s="1"/>
  <c r="G25" i="15"/>
  <c r="N25" i="15" s="1"/>
  <c r="N24" i="15"/>
  <c r="M24" i="15"/>
  <c r="K24" i="15"/>
  <c r="J24" i="15"/>
  <c r="G24" i="15"/>
  <c r="L24" i="15" s="1"/>
  <c r="G23" i="15"/>
  <c r="J23" i="15" s="1"/>
  <c r="O22" i="15"/>
  <c r="G22" i="15"/>
  <c r="L22" i="15" s="1"/>
  <c r="G21" i="15"/>
  <c r="M21" i="15" s="1"/>
  <c r="M20" i="15"/>
  <c r="G20" i="15"/>
  <c r="N20" i="15" s="1"/>
  <c r="G19" i="15"/>
  <c r="N19" i="15" s="1"/>
  <c r="L18" i="15"/>
  <c r="K18" i="15"/>
  <c r="J18" i="15"/>
  <c r="G18" i="15"/>
  <c r="M18" i="15" s="1"/>
  <c r="G17" i="15"/>
  <c r="M17" i="15" s="1"/>
  <c r="O16" i="15"/>
  <c r="G16" i="15"/>
  <c r="K16" i="15" s="1"/>
  <c r="G15" i="15"/>
  <c r="L15" i="15" s="1"/>
  <c r="G14" i="15"/>
  <c r="M14" i="15" s="1"/>
  <c r="K13" i="15"/>
  <c r="G13" i="15"/>
  <c r="N13" i="15" s="1"/>
  <c r="C175" i="5"/>
  <c r="H376" i="15" l="1"/>
  <c r="P376" i="15" s="1"/>
  <c r="M15" i="15"/>
  <c r="N18" i="15"/>
  <c r="N34" i="15"/>
  <c r="J39" i="15"/>
  <c r="O56" i="15"/>
  <c r="J63" i="15"/>
  <c r="N69" i="15"/>
  <c r="K77" i="15"/>
  <c r="L81" i="15"/>
  <c r="J84" i="15"/>
  <c r="K86" i="15"/>
  <c r="J89" i="15"/>
  <c r="K93" i="15"/>
  <c r="K101" i="15"/>
  <c r="L121" i="15"/>
  <c r="L129" i="15"/>
  <c r="J135" i="15"/>
  <c r="H135" i="15" s="1"/>
  <c r="P135" i="15" s="1"/>
  <c r="Q135" i="15" s="1"/>
  <c r="J138" i="15"/>
  <c r="H138" i="15" s="1"/>
  <c r="P138" i="15" s="1"/>
  <c r="J149" i="15"/>
  <c r="H149" i="15" s="1"/>
  <c r="P149" i="15" s="1"/>
  <c r="L156" i="15"/>
  <c r="L163" i="15"/>
  <c r="K166" i="15"/>
  <c r="H166" i="15" s="1"/>
  <c r="P166" i="15" s="1"/>
  <c r="K173" i="15"/>
  <c r="J190" i="15"/>
  <c r="M197" i="15"/>
  <c r="K222" i="15"/>
  <c r="L247" i="15"/>
  <c r="M268" i="15"/>
  <c r="N278" i="15"/>
  <c r="L282" i="15"/>
  <c r="M293" i="15"/>
  <c r="L301" i="15"/>
  <c r="K305" i="15"/>
  <c r="G316" i="15"/>
  <c r="J325" i="15"/>
  <c r="M327" i="15"/>
  <c r="J343" i="15"/>
  <c r="J361" i="15"/>
  <c r="H361" i="15" s="1"/>
  <c r="P361" i="15" s="1"/>
  <c r="Q361" i="15" s="1"/>
  <c r="J370" i="15"/>
  <c r="K376" i="15"/>
  <c r="L379" i="15"/>
  <c r="L400" i="15"/>
  <c r="L63" i="15"/>
  <c r="M77" i="15"/>
  <c r="L101" i="15"/>
  <c r="M305" i="15"/>
  <c r="M361" i="15"/>
  <c r="K370" i="15"/>
  <c r="N376" i="15"/>
  <c r="M84" i="15"/>
  <c r="M121" i="15"/>
  <c r="O28" i="15"/>
  <c r="L35" i="15"/>
  <c r="J37" i="15"/>
  <c r="N45" i="15"/>
  <c r="N63" i="15"/>
  <c r="N70" i="15"/>
  <c r="N86" i="15"/>
  <c r="N89" i="15"/>
  <c r="N98" i="15"/>
  <c r="M101" i="15"/>
  <c r="J105" i="15"/>
  <c r="J115" i="15"/>
  <c r="N121" i="15"/>
  <c r="H127" i="15"/>
  <c r="P127" i="15" s="1"/>
  <c r="M138" i="15"/>
  <c r="J141" i="15"/>
  <c r="N170" i="15"/>
  <c r="J186" i="15"/>
  <c r="H186" i="15" s="1"/>
  <c r="P186" i="15" s="1"/>
  <c r="M198" i="15"/>
  <c r="J207" i="15"/>
  <c r="L209" i="15"/>
  <c r="K226" i="15"/>
  <c r="N247" i="15"/>
  <c r="L261" i="15"/>
  <c r="K310" i="15"/>
  <c r="J314" i="15"/>
  <c r="J322" i="15"/>
  <c r="N325" i="15"/>
  <c r="J333" i="15"/>
  <c r="K367" i="15"/>
  <c r="M370" i="15"/>
  <c r="K388" i="15"/>
  <c r="K401" i="15"/>
  <c r="H401" i="15" s="1"/>
  <c r="P401" i="15" s="1"/>
  <c r="Q401" i="15" s="1"/>
  <c r="K425" i="15"/>
  <c r="K427" i="15" s="1"/>
  <c r="K39" i="15"/>
  <c r="H115" i="15"/>
  <c r="P115" i="15" s="1"/>
  <c r="K325" i="15"/>
  <c r="J26" i="15"/>
  <c r="H26" i="15" s="1"/>
  <c r="P26" i="15" s="1"/>
  <c r="Q26" i="15" s="1"/>
  <c r="J20" i="15"/>
  <c r="K26" i="15"/>
  <c r="M35" i="15"/>
  <c r="K37" i="15"/>
  <c r="J49" i="15"/>
  <c r="J83" i="15"/>
  <c r="M95" i="15"/>
  <c r="N101" i="15"/>
  <c r="K105" i="15"/>
  <c r="H105" i="15" s="1"/>
  <c r="P105" i="15" s="1"/>
  <c r="Q105" i="15" s="1"/>
  <c r="L115" i="15"/>
  <c r="L119" i="15"/>
  <c r="M125" i="15"/>
  <c r="L127" i="15"/>
  <c r="M136" i="15"/>
  <c r="N138" i="15"/>
  <c r="L141" i="15"/>
  <c r="J145" i="15"/>
  <c r="H145" i="15" s="1"/>
  <c r="P145" i="15" s="1"/>
  <c r="K150" i="15"/>
  <c r="J162" i="15"/>
  <c r="M177" i="15"/>
  <c r="M186" i="15"/>
  <c r="J205" i="15"/>
  <c r="H205" i="15" s="1"/>
  <c r="P205" i="15" s="1"/>
  <c r="M209" i="15"/>
  <c r="M213" i="15"/>
  <c r="M215" i="15"/>
  <c r="N226" i="15"/>
  <c r="H243" i="15"/>
  <c r="P243" i="15" s="1"/>
  <c r="J246" i="15"/>
  <c r="L253" i="15"/>
  <c r="K292" i="15"/>
  <c r="J303" i="15"/>
  <c r="M314" i="15"/>
  <c r="L322" i="15"/>
  <c r="J328" i="15"/>
  <c r="L333" i="15"/>
  <c r="N337" i="15"/>
  <c r="O359" i="15"/>
  <c r="M357" i="15"/>
  <c r="J374" i="15"/>
  <c r="L377" i="15"/>
  <c r="K380" i="15"/>
  <c r="K398" i="15"/>
  <c r="K402" i="15" s="1"/>
  <c r="L401" i="15"/>
  <c r="J421" i="15"/>
  <c r="J422" i="15" s="1"/>
  <c r="M425" i="15"/>
  <c r="M429" i="15"/>
  <c r="M430" i="15" s="1"/>
  <c r="K89" i="15"/>
  <c r="H89" i="15" s="1"/>
  <c r="P89" i="15" s="1"/>
  <c r="M149" i="15"/>
  <c r="J209" i="15"/>
  <c r="H209" i="15" s="1"/>
  <c r="P209" i="15" s="1"/>
  <c r="Q209" i="15" s="1"/>
  <c r="J13" i="15"/>
  <c r="H13" i="15" s="1"/>
  <c r="P13" i="15" s="1"/>
  <c r="Q13" i="15" s="1"/>
  <c r="K20" i="15"/>
  <c r="H20" i="15" s="1"/>
  <c r="P20" i="15" s="1"/>
  <c r="Q20" i="15" s="1"/>
  <c r="H24" i="15"/>
  <c r="P24" i="15" s="1"/>
  <c r="M26" i="15"/>
  <c r="N35" i="15"/>
  <c r="M37" i="15"/>
  <c r="M49" i="15"/>
  <c r="J68" i="15"/>
  <c r="H68" i="15" s="1"/>
  <c r="P68" i="15" s="1"/>
  <c r="Q68" i="15" s="1"/>
  <c r="K83" i="15"/>
  <c r="H83" i="15" s="1"/>
  <c r="P83" i="15" s="1"/>
  <c r="Q83" i="15" s="1"/>
  <c r="N105" i="15"/>
  <c r="M115" i="15"/>
  <c r="K145" i="15"/>
  <c r="K162" i="15"/>
  <c r="K205" i="15"/>
  <c r="N213" i="15"/>
  <c r="K246" i="15"/>
  <c r="N253" i="15"/>
  <c r="M292" i="15"/>
  <c r="N299" i="15"/>
  <c r="M303" i="15"/>
  <c r="M318" i="15"/>
  <c r="J321" i="15"/>
  <c r="N322" i="15"/>
  <c r="N328" i="15"/>
  <c r="K342" i="15"/>
  <c r="H342" i="15" s="1"/>
  <c r="P342" i="15" s="1"/>
  <c r="Q342" i="15" s="1"/>
  <c r="L371" i="15"/>
  <c r="K374" i="15"/>
  <c r="K384" i="15"/>
  <c r="K394" i="15"/>
  <c r="M401" i="15"/>
  <c r="M404" i="15"/>
  <c r="M405" i="15" s="1"/>
  <c r="N429" i="15"/>
  <c r="N430" i="15" s="1"/>
  <c r="M86" i="15"/>
  <c r="N135" i="15"/>
  <c r="M190" i="15"/>
  <c r="N37" i="15"/>
  <c r="N115" i="15"/>
  <c r="M162" i="15"/>
  <c r="N246" i="15"/>
  <c r="H278" i="15"/>
  <c r="P278" i="15" s="1"/>
  <c r="L316" i="15"/>
  <c r="K321" i="15"/>
  <c r="H321" i="15" s="1"/>
  <c r="P321" i="15" s="1"/>
  <c r="Q321" i="15" s="1"/>
  <c r="K326" i="15"/>
  <c r="M374" i="15"/>
  <c r="K378" i="15"/>
  <c r="J389" i="15"/>
  <c r="N394" i="15"/>
  <c r="H293" i="15"/>
  <c r="P293" i="15" s="1"/>
  <c r="G430" i="15"/>
  <c r="K23" i="15"/>
  <c r="H23" i="15" s="1"/>
  <c r="P23" i="15" s="1"/>
  <c r="Q23" i="15" s="1"/>
  <c r="L133" i="15"/>
  <c r="K133" i="15"/>
  <c r="N159" i="15"/>
  <c r="J159" i="15"/>
  <c r="N291" i="15"/>
  <c r="M291" i="15"/>
  <c r="M294" i="15" s="1"/>
  <c r="L291" i="15"/>
  <c r="L294" i="15" s="1"/>
  <c r="K291" i="15"/>
  <c r="H291" i="15" s="1"/>
  <c r="P291" i="15" s="1"/>
  <c r="J291" i="15"/>
  <c r="N332" i="15"/>
  <c r="J332" i="15"/>
  <c r="N387" i="15"/>
  <c r="M387" i="15"/>
  <c r="L387" i="15"/>
  <c r="K387" i="15"/>
  <c r="J387" i="15"/>
  <c r="N424" i="15"/>
  <c r="M424" i="15"/>
  <c r="L424" i="15"/>
  <c r="K424" i="15"/>
  <c r="J424" i="15"/>
  <c r="H424" i="15" s="1"/>
  <c r="P424" i="15" s="1"/>
  <c r="Q424" i="15" s="1"/>
  <c r="L17" i="15"/>
  <c r="L23" i="15"/>
  <c r="J31" i="15"/>
  <c r="M39" i="15"/>
  <c r="N49" i="15"/>
  <c r="J51" i="15"/>
  <c r="N59" i="15"/>
  <c r="N64" i="15"/>
  <c r="K69" i="15"/>
  <c r="H69" i="15" s="1"/>
  <c r="P69" i="15" s="1"/>
  <c r="Q69" i="15" s="1"/>
  <c r="H71" i="15"/>
  <c r="P71" i="15" s="1"/>
  <c r="Q71" i="15" s="1"/>
  <c r="K75" i="15"/>
  <c r="N77" i="15"/>
  <c r="L93" i="15"/>
  <c r="N130" i="15"/>
  <c r="N146" i="15"/>
  <c r="M146" i="15"/>
  <c r="M152" i="15"/>
  <c r="K152" i="15"/>
  <c r="H152" i="15" s="1"/>
  <c r="P152" i="15" s="1"/>
  <c r="Q152" i="15" s="1"/>
  <c r="N160" i="15"/>
  <c r="L160" i="15"/>
  <c r="L276" i="15"/>
  <c r="K276" i="15"/>
  <c r="H131" i="15"/>
  <c r="P131" i="15" s="1"/>
  <c r="K156" i="15"/>
  <c r="J156" i="15"/>
  <c r="N156" i="15"/>
  <c r="O218" i="15"/>
  <c r="K200" i="15"/>
  <c r="N200" i="15"/>
  <c r="M200" i="15"/>
  <c r="H208" i="15"/>
  <c r="P208" i="15" s="1"/>
  <c r="K271" i="15"/>
  <c r="N271" i="15"/>
  <c r="M271" i="15"/>
  <c r="J271" i="15"/>
  <c r="G364" i="15"/>
  <c r="M23" i="15"/>
  <c r="K71" i="15"/>
  <c r="J48" i="15"/>
  <c r="L51" i="15"/>
  <c r="N60" i="15"/>
  <c r="H86" i="15"/>
  <c r="P86" i="15" s="1"/>
  <c r="Q86" i="15" s="1"/>
  <c r="K94" i="15"/>
  <c r="J94" i="15"/>
  <c r="H94" i="15" s="1"/>
  <c r="P94" i="15" s="1"/>
  <c r="Q94" i="15" s="1"/>
  <c r="L103" i="15"/>
  <c r="K103" i="15"/>
  <c r="N281" i="15"/>
  <c r="L281" i="15"/>
  <c r="J281" i="15"/>
  <c r="L363" i="15"/>
  <c r="K363" i="15"/>
  <c r="J363" i="15"/>
  <c r="J17" i="15"/>
  <c r="K51" i="15"/>
  <c r="N17" i="15"/>
  <c r="N21" i="15"/>
  <c r="N23" i="15"/>
  <c r="M27" i="15"/>
  <c r="M31" i="15"/>
  <c r="K43" i="15"/>
  <c r="K82" i="15"/>
  <c r="L43" i="15"/>
  <c r="M51" i="15"/>
  <c r="M65" i="15"/>
  <c r="K88" i="15"/>
  <c r="M103" i="15"/>
  <c r="K123" i="15"/>
  <c r="L257" i="15"/>
  <c r="J257" i="15"/>
  <c r="N300" i="15"/>
  <c r="M300" i="15"/>
  <c r="L300" i="15"/>
  <c r="K300" i="15"/>
  <c r="J300" i="15"/>
  <c r="O316" i="15"/>
  <c r="L433" i="15"/>
  <c r="N433" i="15"/>
  <c r="M433" i="15"/>
  <c r="M434" i="15" s="1"/>
  <c r="K433" i="15"/>
  <c r="J433" i="15"/>
  <c r="H433" i="15" s="1"/>
  <c r="P433" i="15" s="1"/>
  <c r="Q433" i="15" s="1"/>
  <c r="N14" i="15"/>
  <c r="M33" i="15"/>
  <c r="K31" i="15"/>
  <c r="H31" i="15" s="1"/>
  <c r="P31" i="15" s="1"/>
  <c r="Q31" i="15" s="1"/>
  <c r="J43" i="15"/>
  <c r="K50" i="15"/>
  <c r="J65" i="15"/>
  <c r="L71" i="15"/>
  <c r="L16" i="15"/>
  <c r="N40" i="15"/>
  <c r="M46" i="15"/>
  <c r="M48" i="15"/>
  <c r="M50" i="15"/>
  <c r="N71" i="15"/>
  <c r="J73" i="15"/>
  <c r="H73" i="15" s="1"/>
  <c r="P73" i="15" s="1"/>
  <c r="Q73" i="15" s="1"/>
  <c r="J74" i="15"/>
  <c r="K91" i="15"/>
  <c r="L94" i="15"/>
  <c r="L97" i="15"/>
  <c r="N97" i="15"/>
  <c r="K97" i="15"/>
  <c r="J112" i="15"/>
  <c r="N118" i="15"/>
  <c r="K118" i="15"/>
  <c r="M13" i="15"/>
  <c r="N16" i="15"/>
  <c r="H18" i="15"/>
  <c r="P18" i="15" s="1"/>
  <c r="Q18" i="15" s="1"/>
  <c r="M22" i="15"/>
  <c r="K35" i="15"/>
  <c r="H35" i="15" s="1"/>
  <c r="P35" i="15" s="1"/>
  <c r="Q35" i="15" s="1"/>
  <c r="M43" i="15"/>
  <c r="N48" i="15"/>
  <c r="N50" i="15"/>
  <c r="N61" i="15"/>
  <c r="N65" i="15"/>
  <c r="N68" i="15"/>
  <c r="J70" i="15"/>
  <c r="H70" i="15" s="1"/>
  <c r="P70" i="15" s="1"/>
  <c r="Q70" i="15" s="1"/>
  <c r="K73" i="15"/>
  <c r="K74" i="15"/>
  <c r="H74" i="15" s="1"/>
  <c r="P74" i="15" s="1"/>
  <c r="Q74" i="15" s="1"/>
  <c r="H77" i="15"/>
  <c r="P77" i="15" s="1"/>
  <c r="M94" i="15"/>
  <c r="J97" i="15"/>
  <c r="H101" i="15"/>
  <c r="P101" i="15" s="1"/>
  <c r="J106" i="15"/>
  <c r="M112" i="15"/>
  <c r="J164" i="15"/>
  <c r="K164" i="15"/>
  <c r="L70" i="15"/>
  <c r="M74" i="15"/>
  <c r="H93" i="15"/>
  <c r="P93" i="15" s="1"/>
  <c r="N93" i="15"/>
  <c r="N94" i="15"/>
  <c r="M142" i="15"/>
  <c r="K142" i="15"/>
  <c r="J142" i="15"/>
  <c r="M148" i="15"/>
  <c r="L148" i="15"/>
  <c r="J148" i="15"/>
  <c r="N154" i="15"/>
  <c r="L154" i="15"/>
  <c r="L204" i="15"/>
  <c r="K204" i="15"/>
  <c r="J204" i="15"/>
  <c r="K182" i="15"/>
  <c r="L182" i="15"/>
  <c r="J182" i="15"/>
  <c r="N182" i="15"/>
  <c r="L211" i="15"/>
  <c r="N211" i="15"/>
  <c r="M211" i="15"/>
  <c r="K211" i="15"/>
  <c r="J211" i="15"/>
  <c r="L236" i="15"/>
  <c r="N236" i="15"/>
  <c r="M236" i="15"/>
  <c r="K236" i="15"/>
  <c r="J236" i="15"/>
  <c r="N366" i="15"/>
  <c r="M366" i="15"/>
  <c r="M368" i="15" s="1"/>
  <c r="L366" i="15"/>
  <c r="K366" i="15"/>
  <c r="K368" i="15" s="1"/>
  <c r="J366" i="15"/>
  <c r="K134" i="15"/>
  <c r="H134" i="15" s="1"/>
  <c r="P134" i="15" s="1"/>
  <c r="L135" i="15"/>
  <c r="L139" i="15"/>
  <c r="L149" i="15"/>
  <c r="L162" i="15"/>
  <c r="G183" i="15"/>
  <c r="L186" i="15"/>
  <c r="L190" i="15"/>
  <c r="K198" i="15"/>
  <c r="H198" i="15" s="1"/>
  <c r="P198" i="15" s="1"/>
  <c r="Q198" i="15" s="1"/>
  <c r="K208" i="15"/>
  <c r="N209" i="15"/>
  <c r="K212" i="15"/>
  <c r="J222" i="15"/>
  <c r="H222" i="15" s="1"/>
  <c r="P222" i="15" s="1"/>
  <c r="Q222" i="15" s="1"/>
  <c r="M226" i="15"/>
  <c r="K229" i="15"/>
  <c r="H229" i="15" s="1"/>
  <c r="P229" i="15" s="1"/>
  <c r="J238" i="15"/>
  <c r="H238" i="15" s="1"/>
  <c r="P238" i="15" s="1"/>
  <c r="Q238" i="15" s="1"/>
  <c r="N243" i="15"/>
  <c r="M246" i="15"/>
  <c r="K250" i="15"/>
  <c r="H250" i="15" s="1"/>
  <c r="P250" i="15" s="1"/>
  <c r="Q250" i="15" s="1"/>
  <c r="N268" i="15"/>
  <c r="N305" i="15"/>
  <c r="J308" i="15"/>
  <c r="H308" i="15" s="1"/>
  <c r="P308" i="15" s="1"/>
  <c r="K314" i="15"/>
  <c r="L342" i="15"/>
  <c r="K353" i="15"/>
  <c r="L370" i="15"/>
  <c r="L374" i="15"/>
  <c r="K379" i="15"/>
  <c r="H379" i="15" s="1"/>
  <c r="P379" i="15" s="1"/>
  <c r="Q379" i="15" s="1"/>
  <c r="L384" i="15"/>
  <c r="J398" i="15"/>
  <c r="K400" i="15"/>
  <c r="M134" i="15"/>
  <c r="N139" i="15"/>
  <c r="N149" i="15"/>
  <c r="J170" i="15"/>
  <c r="N186" i="15"/>
  <c r="N190" i="15"/>
  <c r="J197" i="15"/>
  <c r="K203" i="15"/>
  <c r="H203" i="15" s="1"/>
  <c r="P203" i="15" s="1"/>
  <c r="Q203" i="15" s="1"/>
  <c r="N208" i="15"/>
  <c r="N216" i="15"/>
  <c r="M222" i="15"/>
  <c r="J232" i="15"/>
  <c r="L238" i="15"/>
  <c r="L244" i="15"/>
  <c r="N250" i="15"/>
  <c r="N252" i="15"/>
  <c r="M262" i="15"/>
  <c r="L269" i="15"/>
  <c r="J273" i="15"/>
  <c r="H273" i="15" s="1"/>
  <c r="P273" i="15" s="1"/>
  <c r="Q273" i="15" s="1"/>
  <c r="J279" i="15"/>
  <c r="J286" i="15"/>
  <c r="K302" i="15"/>
  <c r="H302" i="15" s="1"/>
  <c r="P302" i="15" s="1"/>
  <c r="Q302" i="15" s="1"/>
  <c r="K304" i="15"/>
  <c r="M308" i="15"/>
  <c r="N314" i="15"/>
  <c r="O323" i="15"/>
  <c r="M326" i="15"/>
  <c r="K338" i="15"/>
  <c r="H338" i="15" s="1"/>
  <c r="P338" i="15" s="1"/>
  <c r="J341" i="15"/>
  <c r="O345" i="15"/>
  <c r="M353" i="15"/>
  <c r="K361" i="15"/>
  <c r="M379" i="15"/>
  <c r="K383" i="15"/>
  <c r="H383" i="15" s="1"/>
  <c r="P383" i="15" s="1"/>
  <c r="Q383" i="15" s="1"/>
  <c r="J385" i="15"/>
  <c r="K389" i="15"/>
  <c r="H389" i="15" s="1"/>
  <c r="P389" i="15" s="1"/>
  <c r="Q389" i="15" s="1"/>
  <c r="K393" i="15"/>
  <c r="K395" i="15"/>
  <c r="M400" i="15"/>
  <c r="N404" i="15"/>
  <c r="N405" i="15" s="1"/>
  <c r="G419" i="15"/>
  <c r="K416" i="15"/>
  <c r="H416" i="15" s="1"/>
  <c r="L421" i="15"/>
  <c r="L422" i="15" s="1"/>
  <c r="M89" i="15"/>
  <c r="M105" i="15"/>
  <c r="L113" i="15"/>
  <c r="L122" i="15"/>
  <c r="Q127" i="15"/>
  <c r="L170" i="15"/>
  <c r="J173" i="15"/>
  <c r="H173" i="15" s="1"/>
  <c r="P173" i="15" s="1"/>
  <c r="Q173" i="15" s="1"/>
  <c r="L175" i="15"/>
  <c r="K197" i="15"/>
  <c r="Q215" i="15"/>
  <c r="N222" i="15"/>
  <c r="K232" i="15"/>
  <c r="M244" i="15"/>
  <c r="N269" i="15"/>
  <c r="L273" i="15"/>
  <c r="L279" i="15"/>
  <c r="K286" i="15"/>
  <c r="M302" i="15"/>
  <c r="N304" i="15"/>
  <c r="N308" i="15"/>
  <c r="K341" i="15"/>
  <c r="N349" i="15"/>
  <c r="L361" i="15"/>
  <c r="J381" i="15"/>
  <c r="H381" i="15" s="1"/>
  <c r="P381" i="15" s="1"/>
  <c r="Q381" i="15" s="1"/>
  <c r="L383" i="15"/>
  <c r="K385" i="15"/>
  <c r="L416" i="15"/>
  <c r="M232" i="15"/>
  <c r="N273" i="15"/>
  <c r="L286" i="15"/>
  <c r="N302" i="15"/>
  <c r="H327" i="15"/>
  <c r="P327" i="15" s="1"/>
  <c r="M341" i="15"/>
  <c r="J412" i="15"/>
  <c r="H412" i="15" s="1"/>
  <c r="P412" i="15" s="1"/>
  <c r="Q412" i="15" s="1"/>
  <c r="K415" i="15"/>
  <c r="M416" i="15"/>
  <c r="H426" i="15"/>
  <c r="P426" i="15" s="1"/>
  <c r="J429" i="15"/>
  <c r="J430" i="15" s="1"/>
  <c r="M173" i="15"/>
  <c r="N197" i="15"/>
  <c r="J199" i="15"/>
  <c r="J217" i="15"/>
  <c r="N232" i="15"/>
  <c r="O240" i="15"/>
  <c r="O259" i="15"/>
  <c r="J268" i="15"/>
  <c r="J270" i="15"/>
  <c r="J272" i="15"/>
  <c r="M286" i="15"/>
  <c r="K315" i="15"/>
  <c r="M325" i="15"/>
  <c r="K337" i="15"/>
  <c r="H337" i="15" s="1"/>
  <c r="P337" i="15" s="1"/>
  <c r="Q337" i="15" s="1"/>
  <c r="N341" i="15"/>
  <c r="N381" i="15"/>
  <c r="J394" i="15"/>
  <c r="H394" i="15" s="1"/>
  <c r="P394" i="15" s="1"/>
  <c r="Q394" i="15" s="1"/>
  <c r="L415" i="15"/>
  <c r="J426" i="15"/>
  <c r="L429" i="15"/>
  <c r="L430" i="15" s="1"/>
  <c r="J226" i="15"/>
  <c r="H226" i="15" s="1"/>
  <c r="P226" i="15" s="1"/>
  <c r="Q226" i="15" s="1"/>
  <c r="H246" i="15"/>
  <c r="P246" i="15" s="1"/>
  <c r="K268" i="15"/>
  <c r="N286" i="15"/>
  <c r="H305" i="15"/>
  <c r="P305" i="15" s="1"/>
  <c r="G427" i="15"/>
  <c r="Q24" i="15"/>
  <c r="K132" i="15"/>
  <c r="L132" i="15"/>
  <c r="N144" i="15"/>
  <c r="M144" i="15"/>
  <c r="L144" i="15"/>
  <c r="J144" i="15"/>
  <c r="N15" i="15"/>
  <c r="M16" i="15"/>
  <c r="K17" i="15"/>
  <c r="N22" i="15"/>
  <c r="N27" i="15"/>
  <c r="N33" i="15"/>
  <c r="M34" i="15"/>
  <c r="K36" i="15"/>
  <c r="H36" i="15" s="1"/>
  <c r="P36" i="15" s="1"/>
  <c r="Q36" i="15" s="1"/>
  <c r="N46" i="15"/>
  <c r="M47" i="15"/>
  <c r="K48" i="15"/>
  <c r="L49" i="15"/>
  <c r="L50" i="15"/>
  <c r="G56" i="15"/>
  <c r="M63" i="15"/>
  <c r="L65" i="15"/>
  <c r="H72" i="15"/>
  <c r="N75" i="15"/>
  <c r="J75" i="15"/>
  <c r="H75" i="15" s="1"/>
  <c r="P75" i="15" s="1"/>
  <c r="Q75" i="15" s="1"/>
  <c r="J76" i="15"/>
  <c r="L82" i="15"/>
  <c r="N84" i="15"/>
  <c r="J91" i="15"/>
  <c r="H91" i="15" s="1"/>
  <c r="P91" i="15" s="1"/>
  <c r="Q91" i="15" s="1"/>
  <c r="N91" i="15"/>
  <c r="L95" i="15"/>
  <c r="H100" i="15"/>
  <c r="P100" i="15" s="1"/>
  <c r="Q100" i="15" s="1"/>
  <c r="M100" i="15"/>
  <c r="L104" i="15"/>
  <c r="N106" i="15"/>
  <c r="G178" i="15"/>
  <c r="M111" i="15"/>
  <c r="K111" i="15"/>
  <c r="L118" i="15"/>
  <c r="J123" i="15"/>
  <c r="N123" i="15"/>
  <c r="L123" i="15"/>
  <c r="K125" i="15"/>
  <c r="H125" i="15" s="1"/>
  <c r="P125" i="15" s="1"/>
  <c r="Q125" i="15" s="1"/>
  <c r="N125" i="15"/>
  <c r="L125" i="15"/>
  <c r="J132" i="15"/>
  <c r="J136" i="15"/>
  <c r="N136" i="15"/>
  <c r="L136" i="15"/>
  <c r="H136" i="15"/>
  <c r="P136" i="15" s="1"/>
  <c r="Q136" i="15" s="1"/>
  <c r="Q138" i="15"/>
  <c r="K144" i="15"/>
  <c r="H144" i="15" s="1"/>
  <c r="P144" i="15" s="1"/>
  <c r="Q144" i="15" s="1"/>
  <c r="J183" i="15"/>
  <c r="K227" i="15"/>
  <c r="N227" i="15"/>
  <c r="L227" i="15"/>
  <c r="M227" i="15"/>
  <c r="J227" i="15"/>
  <c r="G233" i="15"/>
  <c r="M92" i="15"/>
  <c r="Q101" i="15"/>
  <c r="J44" i="15"/>
  <c r="J52" i="15"/>
  <c r="J54" i="15"/>
  <c r="G66" i="15"/>
  <c r="N58" i="15"/>
  <c r="K76" i="15"/>
  <c r="N116" i="15"/>
  <c r="J116" i="15"/>
  <c r="M132" i="15"/>
  <c r="K25" i="15"/>
  <c r="K44" i="15"/>
  <c r="K52" i="15"/>
  <c r="K53" i="15"/>
  <c r="K54" i="15"/>
  <c r="L76" i="15"/>
  <c r="L80" i="15"/>
  <c r="L92" i="15"/>
  <c r="L102" i="15"/>
  <c r="J107" i="15"/>
  <c r="N107" i="15"/>
  <c r="N132" i="15"/>
  <c r="Q145" i="15"/>
  <c r="N172" i="15"/>
  <c r="M172" i="15"/>
  <c r="K172" i="15"/>
  <c r="J172" i="15"/>
  <c r="M181" i="15"/>
  <c r="K181" i="15"/>
  <c r="J181" i="15"/>
  <c r="H181" i="15" s="1"/>
  <c r="P181" i="15" s="1"/>
  <c r="Q181" i="15" s="1"/>
  <c r="N181" i="15"/>
  <c r="L181" i="15"/>
  <c r="N117" i="15"/>
  <c r="J117" i="15"/>
  <c r="H117" i="15" s="1"/>
  <c r="P117" i="15" s="1"/>
  <c r="Q117" i="15" s="1"/>
  <c r="J19" i="15"/>
  <c r="J25" i="15"/>
  <c r="H25" i="15" s="1"/>
  <c r="P25" i="15" s="1"/>
  <c r="Q25" i="15" s="1"/>
  <c r="K117" i="15"/>
  <c r="K128" i="15"/>
  <c r="N128" i="15"/>
  <c r="L128" i="15"/>
  <c r="K19" i="15"/>
  <c r="J14" i="15"/>
  <c r="L19" i="15"/>
  <c r="J21" i="15"/>
  <c r="L25" i="15"/>
  <c r="L30" i="15"/>
  <c r="J32" i="15"/>
  <c r="L38" i="15"/>
  <c r="J40" i="15"/>
  <c r="G41" i="15"/>
  <c r="L44" i="15"/>
  <c r="J45" i="15"/>
  <c r="L52" i="15"/>
  <c r="L53" i="15"/>
  <c r="M54" i="15"/>
  <c r="M55" i="15"/>
  <c r="J58" i="15"/>
  <c r="J62" i="15"/>
  <c r="N76" i="15"/>
  <c r="M88" i="15"/>
  <c r="J90" i="15"/>
  <c r="H90" i="15" s="1"/>
  <c r="P90" i="15" s="1"/>
  <c r="Q90" i="15" s="1"/>
  <c r="N92" i="15"/>
  <c r="K99" i="15"/>
  <c r="M102" i="15"/>
  <c r="O178" i="15"/>
  <c r="K114" i="15"/>
  <c r="K116" i="15"/>
  <c r="M117" i="15"/>
  <c r="J120" i="15"/>
  <c r="N120" i="15"/>
  <c r="J128" i="15"/>
  <c r="H128" i="15" s="1"/>
  <c r="P128" i="15" s="1"/>
  <c r="Q128" i="15" s="1"/>
  <c r="K143" i="15"/>
  <c r="N143" i="15"/>
  <c r="L143" i="15"/>
  <c r="N151" i="15"/>
  <c r="M151" i="15"/>
  <c r="K151" i="15"/>
  <c r="J151" i="15"/>
  <c r="M155" i="15"/>
  <c r="J155" i="15"/>
  <c r="N155" i="15"/>
  <c r="K155" i="15"/>
  <c r="J157" i="15"/>
  <c r="N157" i="15"/>
  <c r="L157" i="15"/>
  <c r="M157" i="15"/>
  <c r="M167" i="15"/>
  <c r="L167" i="15"/>
  <c r="K167" i="15"/>
  <c r="H167" i="15"/>
  <c r="P167" i="15" s="1"/>
  <c r="Q167" i="15" s="1"/>
  <c r="N167" i="15"/>
  <c r="J167" i="15"/>
  <c r="L172" i="15"/>
  <c r="N187" i="15"/>
  <c r="M187" i="15"/>
  <c r="K187" i="15"/>
  <c r="L187" i="15"/>
  <c r="J187" i="15"/>
  <c r="J237" i="15"/>
  <c r="N237" i="15"/>
  <c r="M237" i="15"/>
  <c r="L237" i="15"/>
  <c r="K237" i="15"/>
  <c r="G109" i="15"/>
  <c r="K80" i="15"/>
  <c r="J55" i="15"/>
  <c r="H55" i="15" s="1"/>
  <c r="P55" i="15" s="1"/>
  <c r="Q55" i="15" s="1"/>
  <c r="K92" i="15"/>
  <c r="H92" i="15" s="1"/>
  <c r="P92" i="15" s="1"/>
  <c r="Q92" i="15" s="1"/>
  <c r="K30" i="15"/>
  <c r="K38" i="15"/>
  <c r="N36" i="15"/>
  <c r="L13" i="15"/>
  <c r="K14" i="15"/>
  <c r="J15" i="15"/>
  <c r="M19" i="15"/>
  <c r="L20" i="15"/>
  <c r="K21" i="15"/>
  <c r="J22" i="15"/>
  <c r="M25" i="15"/>
  <c r="L26" i="15"/>
  <c r="J27" i="15"/>
  <c r="H27" i="15" s="1"/>
  <c r="P27" i="15" s="1"/>
  <c r="Q27" i="15" s="1"/>
  <c r="G28" i="15"/>
  <c r="M30" i="15"/>
  <c r="L31" i="15"/>
  <c r="K32" i="15"/>
  <c r="J33" i="15"/>
  <c r="H34" i="15"/>
  <c r="P34" i="15" s="1"/>
  <c r="Q34" i="15" s="1"/>
  <c r="M38" i="15"/>
  <c r="L39" i="15"/>
  <c r="K40" i="15"/>
  <c r="M44" i="15"/>
  <c r="K45" i="15"/>
  <c r="J46" i="15"/>
  <c r="H47" i="15"/>
  <c r="P47" i="15" s="1"/>
  <c r="Q47" i="15" s="1"/>
  <c r="M52" i="15"/>
  <c r="N53" i="15"/>
  <c r="N54" i="15"/>
  <c r="N55" i="15"/>
  <c r="K58" i="15"/>
  <c r="J59" i="15"/>
  <c r="J60" i="15"/>
  <c r="H60" i="15" s="1"/>
  <c r="P60" i="15" s="1"/>
  <c r="Q60" i="15" s="1"/>
  <c r="K61" i="15"/>
  <c r="H61" i="15" s="1"/>
  <c r="P61" i="15" s="1"/>
  <c r="Q61" i="15" s="1"/>
  <c r="K62" i="15"/>
  <c r="H63" i="15"/>
  <c r="P63" i="15" s="1"/>
  <c r="Q63" i="15" s="1"/>
  <c r="L68" i="15"/>
  <c r="M69" i="15"/>
  <c r="M70" i="15"/>
  <c r="M71" i="15"/>
  <c r="M72" i="15"/>
  <c r="L74" i="15"/>
  <c r="M75" i="15"/>
  <c r="N80" i="15"/>
  <c r="H84" i="15"/>
  <c r="P84" i="15" s="1"/>
  <c r="Q84" i="15" s="1"/>
  <c r="H85" i="15"/>
  <c r="P85" i="15" s="1"/>
  <c r="Q85" i="15" s="1"/>
  <c r="M85" i="15"/>
  <c r="N87" i="15"/>
  <c r="J87" i="15"/>
  <c r="J88" i="15"/>
  <c r="H88" i="15" s="1"/>
  <c r="P88" i="15" s="1"/>
  <c r="Q88" i="15" s="1"/>
  <c r="L90" i="15"/>
  <c r="M91" i="15"/>
  <c r="M96" i="15"/>
  <c r="J98" i="15"/>
  <c r="H98" i="15" s="1"/>
  <c r="P98" i="15" s="1"/>
  <c r="Q98" i="15" s="1"/>
  <c r="L99" i="15"/>
  <c r="N100" i="15"/>
  <c r="N102" i="15"/>
  <c r="H106" i="15"/>
  <c r="P106" i="15" s="1"/>
  <c r="Q106" i="15" s="1"/>
  <c r="K107" i="15"/>
  <c r="N111" i="15"/>
  <c r="J114" i="15"/>
  <c r="H114" i="15" s="1"/>
  <c r="P114" i="15" s="1"/>
  <c r="Q114" i="15" s="1"/>
  <c r="L116" i="15"/>
  <c r="K120" i="15"/>
  <c r="M124" i="15"/>
  <c r="N124" i="15"/>
  <c r="K124" i="15"/>
  <c r="H124" i="15" s="1"/>
  <c r="P124" i="15" s="1"/>
  <c r="Q124" i="15" s="1"/>
  <c r="M128" i="15"/>
  <c r="M130" i="15"/>
  <c r="J130" i="15"/>
  <c r="H130" i="15" s="1"/>
  <c r="P130" i="15" s="1"/>
  <c r="Q130" i="15" s="1"/>
  <c r="N140" i="15"/>
  <c r="J140" i="15"/>
  <c r="L140" i="15"/>
  <c r="H140" i="15"/>
  <c r="P140" i="15" s="1"/>
  <c r="Q140" i="15" s="1"/>
  <c r="J143" i="15"/>
  <c r="H143" i="15" s="1"/>
  <c r="P143" i="15" s="1"/>
  <c r="Q143" i="15" s="1"/>
  <c r="L151" i="15"/>
  <c r="L153" i="15"/>
  <c r="K153" i="15"/>
  <c r="N153" i="15"/>
  <c r="J153" i="15"/>
  <c r="L155" i="15"/>
  <c r="K157" i="15"/>
  <c r="M188" i="15"/>
  <c r="L188" i="15"/>
  <c r="K188" i="15"/>
  <c r="H188" i="15"/>
  <c r="P188" i="15" s="1"/>
  <c r="Q188" i="15" s="1"/>
  <c r="N188" i="15"/>
  <c r="J188" i="15"/>
  <c r="J30" i="15"/>
  <c r="J38" i="15"/>
  <c r="H38" i="15" s="1"/>
  <c r="P38" i="15" s="1"/>
  <c r="Q38" i="15" s="1"/>
  <c r="J53" i="15"/>
  <c r="Q115" i="15"/>
  <c r="K33" i="15"/>
  <c r="L40" i="15"/>
  <c r="L45" i="15"/>
  <c r="K59" i="15"/>
  <c r="M90" i="15"/>
  <c r="N95" i="15"/>
  <c r="J95" i="15"/>
  <c r="H95" i="15" s="1"/>
  <c r="P95" i="15" s="1"/>
  <c r="Q95" i="15" s="1"/>
  <c r="L98" i="15"/>
  <c r="M104" i="15"/>
  <c r="L107" i="15"/>
  <c r="J113" i="15"/>
  <c r="K113" i="15"/>
  <c r="H113" i="15" s="1"/>
  <c r="P113" i="15" s="1"/>
  <c r="Q113" i="15" s="1"/>
  <c r="M116" i="15"/>
  <c r="M118" i="15"/>
  <c r="J118" i="15"/>
  <c r="K119" i="15"/>
  <c r="N119" i="15"/>
  <c r="N158" i="15"/>
  <c r="M158" i="15"/>
  <c r="K158" i="15"/>
  <c r="J158" i="15"/>
  <c r="M189" i="15"/>
  <c r="K189" i="15"/>
  <c r="J189" i="15"/>
  <c r="N189" i="15"/>
  <c r="L189" i="15"/>
  <c r="M76" i="15"/>
  <c r="J80" i="15"/>
  <c r="H80" i="15" s="1"/>
  <c r="J99" i="15"/>
  <c r="H99" i="15" s="1"/>
  <c r="P99" i="15" s="1"/>
  <c r="Q99" i="15" s="1"/>
  <c r="N99" i="15"/>
  <c r="J102" i="15"/>
  <c r="H102" i="15" s="1"/>
  <c r="P102" i="15" s="1"/>
  <c r="Q102" i="15" s="1"/>
  <c r="L55" i="15"/>
  <c r="L14" i="15"/>
  <c r="K15" i="15"/>
  <c r="H15" i="15" s="1"/>
  <c r="P15" i="15" s="1"/>
  <c r="Q15" i="15" s="1"/>
  <c r="J16" i="15"/>
  <c r="H16" i="15" s="1"/>
  <c r="P16" i="15" s="1"/>
  <c r="Q16" i="15" s="1"/>
  <c r="L21" i="15"/>
  <c r="K22" i="15"/>
  <c r="K27" i="15"/>
  <c r="L32" i="15"/>
  <c r="J34" i="15"/>
  <c r="K46" i="15"/>
  <c r="L58" i="15"/>
  <c r="L60" i="15"/>
  <c r="L61" i="15"/>
  <c r="L62" i="15"/>
  <c r="M82" i="15"/>
  <c r="H49" i="15"/>
  <c r="P49" i="15" s="1"/>
  <c r="Q49" i="15" s="1"/>
  <c r="H50" i="15"/>
  <c r="P50" i="15" s="1"/>
  <c r="Q50" i="15" s="1"/>
  <c r="M58" i="15"/>
  <c r="M59" i="15"/>
  <c r="M60" i="15"/>
  <c r="M61" i="15"/>
  <c r="M62" i="15"/>
  <c r="J64" i="15"/>
  <c r="H64" i="15" s="1"/>
  <c r="P64" i="15" s="1"/>
  <c r="Q64" i="15" s="1"/>
  <c r="H65" i="15"/>
  <c r="P65" i="15" s="1"/>
  <c r="Q65" i="15" s="1"/>
  <c r="G78" i="15"/>
  <c r="N81" i="15"/>
  <c r="J81" i="15"/>
  <c r="H81" i="15" s="1"/>
  <c r="P81" i="15" s="1"/>
  <c r="Q81" i="15" s="1"/>
  <c r="J82" i="15"/>
  <c r="H82" i="15" s="1"/>
  <c r="P82" i="15" s="1"/>
  <c r="Q82" i="15" s="1"/>
  <c r="L84" i="15"/>
  <c r="K85" i="15"/>
  <c r="K87" i="15"/>
  <c r="L88" i="15"/>
  <c r="N90" i="15"/>
  <c r="Q93" i="15"/>
  <c r="K96" i="15"/>
  <c r="H96" i="15" s="1"/>
  <c r="P96" i="15" s="1"/>
  <c r="Q96" i="15" s="1"/>
  <c r="M98" i="15"/>
  <c r="N103" i="15"/>
  <c r="J103" i="15"/>
  <c r="H103" i="15" s="1"/>
  <c r="P103" i="15" s="1"/>
  <c r="Q103" i="15" s="1"/>
  <c r="J104" i="15"/>
  <c r="H104" i="15" s="1"/>
  <c r="P104" i="15" s="1"/>
  <c r="Q104" i="15" s="1"/>
  <c r="L106" i="15"/>
  <c r="M107" i="15"/>
  <c r="L112" i="15"/>
  <c r="K112" i="15"/>
  <c r="H112" i="15" s="1"/>
  <c r="P112" i="15" s="1"/>
  <c r="Q112" i="15" s="1"/>
  <c r="M114" i="15"/>
  <c r="H118" i="15"/>
  <c r="P118" i="15" s="1"/>
  <c r="Q118" i="15" s="1"/>
  <c r="J119" i="15"/>
  <c r="H119" i="15" s="1"/>
  <c r="P119" i="15" s="1"/>
  <c r="Q119" i="15" s="1"/>
  <c r="M120" i="15"/>
  <c r="L124" i="15"/>
  <c r="M126" i="15"/>
  <c r="N126" i="15"/>
  <c r="K126" i="15"/>
  <c r="H126" i="15" s="1"/>
  <c r="P126" i="15" s="1"/>
  <c r="Q126" i="15" s="1"/>
  <c r="L130" i="15"/>
  <c r="M140" i="15"/>
  <c r="L158" i="15"/>
  <c r="J214" i="15"/>
  <c r="N214" i="15"/>
  <c r="L214" i="15"/>
  <c r="M214" i="15"/>
  <c r="K214" i="15"/>
  <c r="Q77" i="15"/>
  <c r="O109" i="15"/>
  <c r="Q89" i="15"/>
  <c r="Q121" i="15"/>
  <c r="N133" i="15"/>
  <c r="J133" i="15"/>
  <c r="H133" i="15" s="1"/>
  <c r="P133" i="15" s="1"/>
  <c r="Q133" i="15" s="1"/>
  <c r="Q134" i="15"/>
  <c r="K137" i="15"/>
  <c r="H137" i="15" s="1"/>
  <c r="P137" i="15" s="1"/>
  <c r="Q137" i="15" s="1"/>
  <c r="J146" i="15"/>
  <c r="J150" i="15"/>
  <c r="N150" i="15"/>
  <c r="L150" i="15"/>
  <c r="M159" i="15"/>
  <c r="L159" i="15"/>
  <c r="K159" i="15"/>
  <c r="H159" i="15" s="1"/>
  <c r="P159" i="15" s="1"/>
  <c r="Q159" i="15" s="1"/>
  <c r="Q166" i="15"/>
  <c r="M169" i="15"/>
  <c r="K169" i="15"/>
  <c r="H169" i="15" s="1"/>
  <c r="P169" i="15" s="1"/>
  <c r="Q169" i="15" s="1"/>
  <c r="J169" i="15"/>
  <c r="M174" i="15"/>
  <c r="L174" i="15"/>
  <c r="K174" i="15"/>
  <c r="N185" i="15"/>
  <c r="N191" i="15"/>
  <c r="M191" i="15"/>
  <c r="K191" i="15"/>
  <c r="M193" i="15"/>
  <c r="K193" i="15"/>
  <c r="J193" i="15"/>
  <c r="H193" i="15" s="1"/>
  <c r="P193" i="15" s="1"/>
  <c r="Q193" i="15" s="1"/>
  <c r="N206" i="15"/>
  <c r="J206" i="15"/>
  <c r="L206" i="15"/>
  <c r="K206" i="15"/>
  <c r="M161" i="15"/>
  <c r="K161" i="15"/>
  <c r="J161" i="15"/>
  <c r="L169" i="15"/>
  <c r="J174" i="15"/>
  <c r="M176" i="15"/>
  <c r="K176" i="15"/>
  <c r="J176" i="15"/>
  <c r="H176" i="15" s="1"/>
  <c r="P176" i="15" s="1"/>
  <c r="Q176" i="15" s="1"/>
  <c r="J191" i="15"/>
  <c r="L193" i="15"/>
  <c r="H197" i="15"/>
  <c r="P197" i="15" s="1"/>
  <c r="Q197" i="15" s="1"/>
  <c r="K202" i="15"/>
  <c r="H202" i="15" s="1"/>
  <c r="P202" i="15" s="1"/>
  <c r="Q202" i="15" s="1"/>
  <c r="N202" i="15"/>
  <c r="M202" i="15"/>
  <c r="L202" i="15"/>
  <c r="Q205" i="15"/>
  <c r="M206" i="15"/>
  <c r="Q131" i="15"/>
  <c r="N137" i="15"/>
  <c r="M141" i="15"/>
  <c r="M180" i="15"/>
  <c r="M183" i="15" s="1"/>
  <c r="L180" i="15"/>
  <c r="K180" i="15"/>
  <c r="G218" i="15"/>
  <c r="M196" i="15"/>
  <c r="L196" i="15"/>
  <c r="K196" i="15"/>
  <c r="H196" i="15"/>
  <c r="K220" i="15"/>
  <c r="H220" i="15" s="1"/>
  <c r="G223" i="15"/>
  <c r="N220" i="15"/>
  <c r="L220" i="15"/>
  <c r="L223" i="15" s="1"/>
  <c r="M239" i="15"/>
  <c r="J239" i="15"/>
  <c r="J240" i="15" s="1"/>
  <c r="N239" i="15"/>
  <c r="K239" i="15"/>
  <c r="M122" i="15"/>
  <c r="J129" i="15"/>
  <c r="H129" i="15" s="1"/>
  <c r="P129" i="15" s="1"/>
  <c r="Q129" i="15" s="1"/>
  <c r="N129" i="15"/>
  <c r="M133" i="15"/>
  <c r="M135" i="15"/>
  <c r="K141" i="15"/>
  <c r="H141" i="15" s="1"/>
  <c r="P141" i="15" s="1"/>
  <c r="Q141" i="15" s="1"/>
  <c r="N147" i="15"/>
  <c r="K147" i="15"/>
  <c r="J147" i="15"/>
  <c r="H148" i="15"/>
  <c r="P148" i="15" s="1"/>
  <c r="Q148" i="15" s="1"/>
  <c r="N165" i="15"/>
  <c r="M165" i="15"/>
  <c r="K165" i="15"/>
  <c r="H165" i="15" s="1"/>
  <c r="P165" i="15" s="1"/>
  <c r="Q165" i="15" s="1"/>
  <c r="N180" i="15"/>
  <c r="H182" i="15"/>
  <c r="P182" i="15" s="1"/>
  <c r="Q182" i="15" s="1"/>
  <c r="H190" i="15"/>
  <c r="P190" i="15" s="1"/>
  <c r="Q190" i="15" s="1"/>
  <c r="M192" i="15"/>
  <c r="L192" i="15"/>
  <c r="K192" i="15"/>
  <c r="H192" i="15" s="1"/>
  <c r="P192" i="15" s="1"/>
  <c r="Q192" i="15" s="1"/>
  <c r="N196" i="15"/>
  <c r="M199" i="15"/>
  <c r="L199" i="15"/>
  <c r="K199" i="15"/>
  <c r="H199" i="15" s="1"/>
  <c r="P199" i="15" s="1"/>
  <c r="Q199" i="15" s="1"/>
  <c r="M220" i="15"/>
  <c r="G240" i="15"/>
  <c r="L235" i="15"/>
  <c r="N235" i="15"/>
  <c r="M235" i="15"/>
  <c r="H235" i="15"/>
  <c r="M245" i="15"/>
  <c r="J245" i="15"/>
  <c r="N245" i="15"/>
  <c r="L245" i="15"/>
  <c r="K245" i="15"/>
  <c r="K287" i="15"/>
  <c r="M287" i="15"/>
  <c r="M288" i="15" s="1"/>
  <c r="L287" i="15"/>
  <c r="J287" i="15"/>
  <c r="H287" i="15" s="1"/>
  <c r="P287" i="15" s="1"/>
  <c r="Q287" i="15" s="1"/>
  <c r="G288" i="15"/>
  <c r="N287" i="15"/>
  <c r="M137" i="15"/>
  <c r="L146" i="15"/>
  <c r="K146" i="15"/>
  <c r="H162" i="15"/>
  <c r="P162" i="15" s="1"/>
  <c r="Q162" i="15" s="1"/>
  <c r="H170" i="15"/>
  <c r="P170" i="15" s="1"/>
  <c r="Q170" i="15" s="1"/>
  <c r="H177" i="15"/>
  <c r="P177" i="15" s="1"/>
  <c r="Q177" i="15" s="1"/>
  <c r="M185" i="15"/>
  <c r="K185" i="15"/>
  <c r="G194" i="15"/>
  <c r="J185" i="15"/>
  <c r="M163" i="15"/>
  <c r="L164" i="15"/>
  <c r="M170" i="15"/>
  <c r="L171" i="15"/>
  <c r="L198" i="15"/>
  <c r="M201" i="15"/>
  <c r="M207" i="15"/>
  <c r="M216" i="15"/>
  <c r="N217" i="15"/>
  <c r="M221" i="15"/>
  <c r="M228" i="15"/>
  <c r="L249" i="15"/>
  <c r="K249" i="15"/>
  <c r="H249" i="15" s="1"/>
  <c r="P249" i="15" s="1"/>
  <c r="Q249" i="15" s="1"/>
  <c r="N255" i="15"/>
  <c r="M255" i="15"/>
  <c r="K255" i="15"/>
  <c r="H255" i="15" s="1"/>
  <c r="P255" i="15" s="1"/>
  <c r="Q255" i="15" s="1"/>
  <c r="K264" i="15"/>
  <c r="N264" i="15"/>
  <c r="L264" i="15"/>
  <c r="J264" i="15"/>
  <c r="L258" i="15"/>
  <c r="N258" i="15"/>
  <c r="K258" i="15"/>
  <c r="M277" i="15"/>
  <c r="L277" i="15"/>
  <c r="K277" i="15"/>
  <c r="J277" i="15"/>
  <c r="L131" i="15"/>
  <c r="L138" i="15"/>
  <c r="L145" i="15"/>
  <c r="L152" i="15"/>
  <c r="J154" i="15"/>
  <c r="J160" i="15"/>
  <c r="H160" i="15" s="1"/>
  <c r="P160" i="15" s="1"/>
  <c r="Q160" i="15" s="1"/>
  <c r="N164" i="15"/>
  <c r="L166" i="15"/>
  <c r="J168" i="15"/>
  <c r="N171" i="15"/>
  <c r="L173" i="15"/>
  <c r="J175" i="15"/>
  <c r="N198" i="15"/>
  <c r="J200" i="15"/>
  <c r="H200" i="15" s="1"/>
  <c r="P200" i="15" s="1"/>
  <c r="Q200" i="15" s="1"/>
  <c r="K201" i="15"/>
  <c r="H201" i="15" s="1"/>
  <c r="P201" i="15" s="1"/>
  <c r="Q201" i="15" s="1"/>
  <c r="M204" i="15"/>
  <c r="K207" i="15"/>
  <c r="H207" i="15" s="1"/>
  <c r="P207" i="15" s="1"/>
  <c r="Q207" i="15" s="1"/>
  <c r="M231" i="15"/>
  <c r="J231" i="15"/>
  <c r="H231" i="15" s="1"/>
  <c r="P231" i="15" s="1"/>
  <c r="Q231" i="15" s="1"/>
  <c r="H236" i="15"/>
  <c r="P236" i="15" s="1"/>
  <c r="Q236" i="15" s="1"/>
  <c r="M249" i="15"/>
  <c r="L255" i="15"/>
  <c r="J258" i="15"/>
  <c r="H258" i="15" s="1"/>
  <c r="P258" i="15" s="1"/>
  <c r="Q258" i="15" s="1"/>
  <c r="N277" i="15"/>
  <c r="Q149" i="15"/>
  <c r="K154" i="15"/>
  <c r="K160" i="15"/>
  <c r="Q163" i="15"/>
  <c r="K168" i="15"/>
  <c r="K175" i="15"/>
  <c r="Q186" i="15"/>
  <c r="L200" i="15"/>
  <c r="L201" i="15"/>
  <c r="L207" i="15"/>
  <c r="G259" i="15"/>
  <c r="N248" i="15"/>
  <c r="M248" i="15"/>
  <c r="K248" i="15"/>
  <c r="N249" i="15"/>
  <c r="N256" i="15"/>
  <c r="M256" i="15"/>
  <c r="K256" i="15"/>
  <c r="M258" i="15"/>
  <c r="J265" i="15"/>
  <c r="N265" i="15"/>
  <c r="L265" i="15"/>
  <c r="K265" i="15"/>
  <c r="H265" i="15" s="1"/>
  <c r="P265" i="15" s="1"/>
  <c r="Q265" i="15" s="1"/>
  <c r="Q171" i="15"/>
  <c r="M217" i="15"/>
  <c r="H217" i="15"/>
  <c r="P217" i="15" s="1"/>
  <c r="Q217" i="15" s="1"/>
  <c r="N221" i="15"/>
  <c r="J221" i="15"/>
  <c r="J228" i="15"/>
  <c r="N228" i="15"/>
  <c r="Q229" i="15"/>
  <c r="N230" i="15"/>
  <c r="K230" i="15"/>
  <c r="J230" i="15"/>
  <c r="H230" i="15" s="1"/>
  <c r="P230" i="15" s="1"/>
  <c r="Q230" i="15" s="1"/>
  <c r="J248" i="15"/>
  <c r="J256" i="15"/>
  <c r="M265" i="15"/>
  <c r="L263" i="15"/>
  <c r="L266" i="15" s="1"/>
  <c r="N263" i="15"/>
  <c r="K263" i="15"/>
  <c r="J263" i="15"/>
  <c r="N204" i="15"/>
  <c r="H210" i="15"/>
  <c r="P210" i="15" s="1"/>
  <c r="Q210" i="15" s="1"/>
  <c r="M210" i="15"/>
  <c r="M212" i="15"/>
  <c r="H212" i="15"/>
  <c r="P212" i="15" s="1"/>
  <c r="Q212" i="15" s="1"/>
  <c r="J216" i="15"/>
  <c r="H216" i="15" s="1"/>
  <c r="P216" i="15" s="1"/>
  <c r="Q216" i="15" s="1"/>
  <c r="K217" i="15"/>
  <c r="K221" i="15"/>
  <c r="N225" i="15"/>
  <c r="J225" i="15"/>
  <c r="K228" i="15"/>
  <c r="K233" i="15" s="1"/>
  <c r="L230" i="15"/>
  <c r="M257" i="15"/>
  <c r="N257" i="15"/>
  <c r="K257" i="15"/>
  <c r="H257" i="15" s="1"/>
  <c r="P257" i="15" s="1"/>
  <c r="Q257" i="15" s="1"/>
  <c r="M263" i="15"/>
  <c r="K288" i="15"/>
  <c r="M252" i="15"/>
  <c r="M253" i="15"/>
  <c r="M254" i="15"/>
  <c r="G266" i="15"/>
  <c r="M269" i="15"/>
  <c r="N270" i="15"/>
  <c r="Q282" i="15"/>
  <c r="K294" i="15"/>
  <c r="M311" i="15"/>
  <c r="N311" i="15"/>
  <c r="L311" i="15"/>
  <c r="J311" i="15"/>
  <c r="H311" i="15" s="1"/>
  <c r="P311" i="15" s="1"/>
  <c r="Q311" i="15" s="1"/>
  <c r="H325" i="15"/>
  <c r="L205" i="15"/>
  <c r="Q208" i="15"/>
  <c r="Q213" i="15"/>
  <c r="L215" i="15"/>
  <c r="L229" i="15"/>
  <c r="J244" i="15"/>
  <c r="Q246" i="15"/>
  <c r="J261" i="15"/>
  <c r="J262" i="15"/>
  <c r="G274" i="15"/>
  <c r="G283" i="15"/>
  <c r="N276" i="15"/>
  <c r="J276" i="15"/>
  <c r="K281" i="15"/>
  <c r="H281" i="15" s="1"/>
  <c r="P281" i="15" s="1"/>
  <c r="Q281" i="15" s="1"/>
  <c r="M281" i="15"/>
  <c r="L285" i="15"/>
  <c r="J285" i="15"/>
  <c r="N285" i="15"/>
  <c r="K299" i="15"/>
  <c r="J299" i="15"/>
  <c r="M299" i="15"/>
  <c r="K309" i="15"/>
  <c r="N309" i="15"/>
  <c r="M309" i="15"/>
  <c r="L309" i="15"/>
  <c r="J309" i="15"/>
  <c r="H309" i="15" s="1"/>
  <c r="P309" i="15" s="1"/>
  <c r="Q309" i="15" s="1"/>
  <c r="K244" i="15"/>
  <c r="Q247" i="15"/>
  <c r="K261" i="15"/>
  <c r="K262" i="15"/>
  <c r="M272" i="15"/>
  <c r="H272" i="15"/>
  <c r="P272" i="15" s="1"/>
  <c r="Q272" i="15" s="1"/>
  <c r="G312" i="15"/>
  <c r="M270" i="15"/>
  <c r="L280" i="15"/>
  <c r="J280" i="15"/>
  <c r="N280" i="15"/>
  <c r="Q291" i="15"/>
  <c r="K306" i="15"/>
  <c r="L306" i="15"/>
  <c r="J306" i="15"/>
  <c r="N306" i="15"/>
  <c r="M331" i="15"/>
  <c r="N331" i="15"/>
  <c r="L331" i="15"/>
  <c r="K331" i="15"/>
  <c r="J331" i="15"/>
  <c r="H331" i="15" s="1"/>
  <c r="P331" i="15" s="1"/>
  <c r="Q331" i="15" s="1"/>
  <c r="Q243" i="15"/>
  <c r="K251" i="15"/>
  <c r="H251" i="15" s="1"/>
  <c r="P251" i="15" s="1"/>
  <c r="Q251" i="15" s="1"/>
  <c r="J252" i="15"/>
  <c r="H252" i="15" s="1"/>
  <c r="P252" i="15" s="1"/>
  <c r="Q252" i="15" s="1"/>
  <c r="K253" i="15"/>
  <c r="H253" i="15" s="1"/>
  <c r="P253" i="15" s="1"/>
  <c r="Q253" i="15" s="1"/>
  <c r="K254" i="15"/>
  <c r="H254" i="15" s="1"/>
  <c r="P254" i="15" s="1"/>
  <c r="Q254" i="15" s="1"/>
  <c r="N261" i="15"/>
  <c r="J269" i="15"/>
  <c r="H269" i="15" s="1"/>
  <c r="P269" i="15" s="1"/>
  <c r="Q269" i="15" s="1"/>
  <c r="K270" i="15"/>
  <c r="K274" i="15" s="1"/>
  <c r="L271" i="15"/>
  <c r="L272" i="15"/>
  <c r="M273" i="15"/>
  <c r="M276" i="15"/>
  <c r="M279" i="15"/>
  <c r="K279" i="15"/>
  <c r="K280" i="15"/>
  <c r="Q278" i="15"/>
  <c r="N290" i="15"/>
  <c r="J292" i="15"/>
  <c r="H292" i="15" s="1"/>
  <c r="P292" i="15" s="1"/>
  <c r="Q292" i="15" s="1"/>
  <c r="Q293" i="15"/>
  <c r="J296" i="15"/>
  <c r="G297" i="15"/>
  <c r="K301" i="15"/>
  <c r="H301" i="15" s="1"/>
  <c r="P301" i="15" s="1"/>
  <c r="Q301" i="15" s="1"/>
  <c r="L303" i="15"/>
  <c r="J310" i="15"/>
  <c r="H310" i="15" s="1"/>
  <c r="P310" i="15" s="1"/>
  <c r="Q310" i="15" s="1"/>
  <c r="N310" i="15"/>
  <c r="J315" i="15"/>
  <c r="H315" i="15" s="1"/>
  <c r="P315" i="15" s="1"/>
  <c r="Q315" i="15" s="1"/>
  <c r="N315" i="15"/>
  <c r="N318" i="15"/>
  <c r="L332" i="15"/>
  <c r="N354" i="15"/>
  <c r="M354" i="15"/>
  <c r="K354" i="15"/>
  <c r="J354" i="15"/>
  <c r="H354" i="15" s="1"/>
  <c r="P354" i="15" s="1"/>
  <c r="Q354" i="15" s="1"/>
  <c r="Q376" i="15"/>
  <c r="L390" i="15"/>
  <c r="K390" i="15"/>
  <c r="H390" i="15" s="1"/>
  <c r="P390" i="15" s="1"/>
  <c r="Q390" i="15" s="1"/>
  <c r="N390" i="15"/>
  <c r="M390" i="15"/>
  <c r="K330" i="15"/>
  <c r="G294" i="15"/>
  <c r="M301" i="15"/>
  <c r="N303" i="15"/>
  <c r="N307" i="15"/>
  <c r="J307" i="15"/>
  <c r="J330" i="15"/>
  <c r="H330" i="15" s="1"/>
  <c r="P330" i="15" s="1"/>
  <c r="Q330" i="15" s="1"/>
  <c r="M344" i="15"/>
  <c r="K344" i="15"/>
  <c r="H344" i="15" s="1"/>
  <c r="P344" i="15" s="1"/>
  <c r="Q344" i="15" s="1"/>
  <c r="J344" i="15"/>
  <c r="J345" i="15" s="1"/>
  <c r="J348" i="15"/>
  <c r="M348" i="15"/>
  <c r="L348" i="15"/>
  <c r="K348" i="15"/>
  <c r="M351" i="15"/>
  <c r="L351" i="15"/>
  <c r="K351" i="15"/>
  <c r="J351" i="15"/>
  <c r="G359" i="15"/>
  <c r="M319" i="15"/>
  <c r="N320" i="15"/>
  <c r="J320" i="15"/>
  <c r="M329" i="15"/>
  <c r="K329" i="15"/>
  <c r="H329" i="15" s="1"/>
  <c r="P329" i="15" s="1"/>
  <c r="Q329" i="15" s="1"/>
  <c r="L330" i="15"/>
  <c r="G339" i="15"/>
  <c r="N336" i="15"/>
  <c r="L336" i="15"/>
  <c r="L339" i="15" s="1"/>
  <c r="J336" i="15"/>
  <c r="J339" i="15" s="1"/>
  <c r="H341" i="15"/>
  <c r="L355" i="15"/>
  <c r="K355" i="15"/>
  <c r="M355" i="15"/>
  <c r="J355" i="15"/>
  <c r="N399" i="15"/>
  <c r="L399" i="15"/>
  <c r="K399" i="15"/>
  <c r="J399" i="15"/>
  <c r="J402" i="15" s="1"/>
  <c r="P415" i="15"/>
  <c r="Q415" i="15" s="1"/>
  <c r="J290" i="15"/>
  <c r="N292" i="15"/>
  <c r="N296" i="15"/>
  <c r="N297" i="15" s="1"/>
  <c r="Q305" i="15"/>
  <c r="K307" i="15"/>
  <c r="M310" i="15"/>
  <c r="M315" i="15"/>
  <c r="M316" i="15" s="1"/>
  <c r="J319" i="15"/>
  <c r="H322" i="15"/>
  <c r="P322" i="15" s="1"/>
  <c r="Q322" i="15" s="1"/>
  <c r="M322" i="15"/>
  <c r="G323" i="15"/>
  <c r="M328" i="15"/>
  <c r="K328" i="15"/>
  <c r="J329" i="15"/>
  <c r="M330" i="15"/>
  <c r="M333" i="15"/>
  <c r="K333" i="15"/>
  <c r="H333" i="15" s="1"/>
  <c r="P333" i="15" s="1"/>
  <c r="Q333" i="15" s="1"/>
  <c r="N344" i="15"/>
  <c r="N355" i="15"/>
  <c r="M399" i="15"/>
  <c r="M304" i="15"/>
  <c r="N316" i="15"/>
  <c r="J318" i="15"/>
  <c r="K319" i="15"/>
  <c r="K320" i="15"/>
  <c r="J326" i="15"/>
  <c r="G334" i="15"/>
  <c r="N326" i="15"/>
  <c r="Q327" i="15"/>
  <c r="L329" i="15"/>
  <c r="N330" i="15"/>
  <c r="M332" i="15"/>
  <c r="K332" i="15"/>
  <c r="H332" i="15" s="1"/>
  <c r="P332" i="15" s="1"/>
  <c r="Q332" i="15" s="1"/>
  <c r="K336" i="15"/>
  <c r="G349" i="15"/>
  <c r="M347" i="15"/>
  <c r="M349" i="15" s="1"/>
  <c r="L347" i="15"/>
  <c r="K347" i="15"/>
  <c r="F435" i="15"/>
  <c r="L302" i="15"/>
  <c r="H303" i="15"/>
  <c r="P303" i="15" s="1"/>
  <c r="Q303" i="15" s="1"/>
  <c r="J304" i="15"/>
  <c r="H304" i="15" s="1"/>
  <c r="P304" i="15" s="1"/>
  <c r="Q304" i="15" s="1"/>
  <c r="M307" i="15"/>
  <c r="L318" i="15"/>
  <c r="L319" i="15"/>
  <c r="L320" i="15"/>
  <c r="H326" i="15"/>
  <c r="P326" i="15" s="1"/>
  <c r="Q326" i="15" s="1"/>
  <c r="N329" i="15"/>
  <c r="M336" i="15"/>
  <c r="M339" i="15" s="1"/>
  <c r="M343" i="15"/>
  <c r="L343" i="15"/>
  <c r="L345" i="15" s="1"/>
  <c r="K343" i="15"/>
  <c r="H343" i="15" s="1"/>
  <c r="P343" i="15" s="1"/>
  <c r="Q343" i="15" s="1"/>
  <c r="J347" i="15"/>
  <c r="K352" i="15"/>
  <c r="J352" i="15"/>
  <c r="M352" i="15"/>
  <c r="L352" i="15"/>
  <c r="J356" i="15"/>
  <c r="M356" i="15"/>
  <c r="L356" i="15"/>
  <c r="K356" i="15"/>
  <c r="M358" i="15"/>
  <c r="L358" i="15"/>
  <c r="J362" i="15"/>
  <c r="N362" i="15"/>
  <c r="L367" i="15"/>
  <c r="L368" i="15" s="1"/>
  <c r="J375" i="15"/>
  <c r="N375" i="15"/>
  <c r="N382" i="15"/>
  <c r="K382" i="15"/>
  <c r="J382" i="15"/>
  <c r="L393" i="15"/>
  <c r="G402" i="15"/>
  <c r="M407" i="15"/>
  <c r="M409" i="15" s="1"/>
  <c r="L407" i="15"/>
  <c r="G409" i="15"/>
  <c r="K407" i="15"/>
  <c r="K409" i="15" s="1"/>
  <c r="L305" i="15"/>
  <c r="Q308" i="15"/>
  <c r="L327" i="15"/>
  <c r="N338" i="15"/>
  <c r="N342" i="15"/>
  <c r="J357" i="15"/>
  <c r="J358" i="15"/>
  <c r="K362" i="15"/>
  <c r="K364" i="15" s="1"/>
  <c r="N373" i="15"/>
  <c r="K373" i="15"/>
  <c r="J373" i="15"/>
  <c r="H374" i="15"/>
  <c r="P374" i="15" s="1"/>
  <c r="Q374" i="15" s="1"/>
  <c r="K375" i="15"/>
  <c r="J380" i="15"/>
  <c r="H380" i="15" s="1"/>
  <c r="P380" i="15" s="1"/>
  <c r="Q380" i="15" s="1"/>
  <c r="N380" i="15"/>
  <c r="L382" i="15"/>
  <c r="J388" i="15"/>
  <c r="H388" i="15" s="1"/>
  <c r="P388" i="15" s="1"/>
  <c r="Q388" i="15" s="1"/>
  <c r="N388" i="15"/>
  <c r="H404" i="15"/>
  <c r="N407" i="15"/>
  <c r="K357" i="15"/>
  <c r="K358" i="15"/>
  <c r="L362" i="15"/>
  <c r="Q372" i="15"/>
  <c r="L375" i="15"/>
  <c r="M382" i="15"/>
  <c r="I435" i="15"/>
  <c r="Q338" i="15"/>
  <c r="G345" i="15"/>
  <c r="L357" i="15"/>
  <c r="N358" i="15"/>
  <c r="M362" i="15"/>
  <c r="J371" i="15"/>
  <c r="N371" i="15"/>
  <c r="M375" i="15"/>
  <c r="M378" i="15"/>
  <c r="J378" i="15"/>
  <c r="H378" i="15" s="1"/>
  <c r="P378" i="15" s="1"/>
  <c r="Q378" i="15" s="1"/>
  <c r="N386" i="15"/>
  <c r="K386" i="15"/>
  <c r="J386" i="15"/>
  <c r="H387" i="15"/>
  <c r="P387" i="15" s="1"/>
  <c r="Q387" i="15" s="1"/>
  <c r="M395" i="15"/>
  <c r="M396" i="15" s="1"/>
  <c r="J395" i="15"/>
  <c r="H395" i="15" s="1"/>
  <c r="P395" i="15" s="1"/>
  <c r="Q395" i="15" s="1"/>
  <c r="H429" i="15"/>
  <c r="H366" i="15"/>
  <c r="G368" i="15"/>
  <c r="J367" i="15"/>
  <c r="H367" i="15" s="1"/>
  <c r="P367" i="15" s="1"/>
  <c r="Q367" i="15" s="1"/>
  <c r="N367" i="15"/>
  <c r="N368" i="15" s="1"/>
  <c r="H370" i="15"/>
  <c r="J393" i="15"/>
  <c r="G396" i="15"/>
  <c r="N393" i="15"/>
  <c r="N396" i="15" s="1"/>
  <c r="Q417" i="15"/>
  <c r="H363" i="15"/>
  <c r="P363" i="15" s="1"/>
  <c r="Q363" i="15" s="1"/>
  <c r="N363" i="15"/>
  <c r="N364" i="15" s="1"/>
  <c r="M363" i="15"/>
  <c r="K371" i="15"/>
  <c r="N377" i="15"/>
  <c r="K377" i="15"/>
  <c r="J377" i="15"/>
  <c r="L378" i="15"/>
  <c r="M380" i="15"/>
  <c r="J384" i="15"/>
  <c r="H384" i="15" s="1"/>
  <c r="P384" i="15" s="1"/>
  <c r="Q384" i="15" s="1"/>
  <c r="N384" i="15"/>
  <c r="L386" i="15"/>
  <c r="M388" i="15"/>
  <c r="G391" i="15"/>
  <c r="L395" i="15"/>
  <c r="H400" i="15"/>
  <c r="P400" i="15" s="1"/>
  <c r="Q400" i="15" s="1"/>
  <c r="G413" i="15"/>
  <c r="K411" i="15"/>
  <c r="K413" i="15" s="1"/>
  <c r="N411" i="15"/>
  <c r="N413" i="15" s="1"/>
  <c r="M411" i="15"/>
  <c r="K421" i="15"/>
  <c r="K422" i="15" s="1"/>
  <c r="N421" i="15"/>
  <c r="N422" i="15" s="1"/>
  <c r="M421" i="15"/>
  <c r="M422" i="15" s="1"/>
  <c r="Q426" i="15"/>
  <c r="L372" i="15"/>
  <c r="L376" i="15"/>
  <c r="L381" i="15"/>
  <c r="L385" i="15"/>
  <c r="L389" i="15"/>
  <c r="L394" i="15"/>
  <c r="L398" i="15"/>
  <c r="L402" i="15" s="1"/>
  <c r="N401" i="15"/>
  <c r="J408" i="15"/>
  <c r="L412" i="15"/>
  <c r="L413" i="15" s="1"/>
  <c r="N416" i="15"/>
  <c r="L417" i="15"/>
  <c r="J418" i="15"/>
  <c r="J419" i="15" s="1"/>
  <c r="N425" i="15"/>
  <c r="N427" i="15" s="1"/>
  <c r="L426" i="15"/>
  <c r="L427" i="15" s="1"/>
  <c r="J432" i="15"/>
  <c r="H353" i="15"/>
  <c r="P353" i="15" s="1"/>
  <c r="Q353" i="15" s="1"/>
  <c r="M372" i="15"/>
  <c r="M376" i="15"/>
  <c r="M381" i="15"/>
  <c r="M385" i="15"/>
  <c r="M389" i="15"/>
  <c r="M398" i="15"/>
  <c r="K408" i="15"/>
  <c r="M412" i="15"/>
  <c r="M417" i="15"/>
  <c r="M419" i="15" s="1"/>
  <c r="K418" i="15"/>
  <c r="M426" i="15"/>
  <c r="M427" i="15" s="1"/>
  <c r="K432" i="15"/>
  <c r="K434" i="15" s="1"/>
  <c r="L408" i="15"/>
  <c r="L418" i="15"/>
  <c r="L432" i="15"/>
  <c r="L434" i="15" s="1"/>
  <c r="G434" i="15"/>
  <c r="N408" i="15"/>
  <c r="N418" i="15"/>
  <c r="J425" i="15"/>
  <c r="N432" i="15"/>
  <c r="N434" i="15" s="1"/>
  <c r="O435" i="15" l="1"/>
  <c r="H277" i="15"/>
  <c r="P277" i="15" s="1"/>
  <c r="Q277" i="15" s="1"/>
  <c r="H158" i="15"/>
  <c r="P158" i="15" s="1"/>
  <c r="Q158" i="15" s="1"/>
  <c r="H204" i="15"/>
  <c r="P204" i="15" s="1"/>
  <c r="Q204" i="15" s="1"/>
  <c r="H48" i="15"/>
  <c r="P48" i="15" s="1"/>
  <c r="Q48" i="15" s="1"/>
  <c r="K419" i="15"/>
  <c r="K349" i="15"/>
  <c r="K266" i="15"/>
  <c r="K283" i="15"/>
  <c r="H256" i="15"/>
  <c r="P256" i="15" s="1"/>
  <c r="Q256" i="15" s="1"/>
  <c r="J223" i="15"/>
  <c r="H120" i="15"/>
  <c r="P120" i="15" s="1"/>
  <c r="Q120" i="15" s="1"/>
  <c r="H32" i="15"/>
  <c r="P32" i="15" s="1"/>
  <c r="Q32" i="15" s="1"/>
  <c r="N66" i="15"/>
  <c r="H51" i="15"/>
  <c r="P51" i="15" s="1"/>
  <c r="Q51" i="15" s="1"/>
  <c r="H319" i="15"/>
  <c r="P319" i="15" s="1"/>
  <c r="Q319" i="15" s="1"/>
  <c r="N345" i="15"/>
  <c r="L349" i="15"/>
  <c r="H328" i="15"/>
  <c r="P328" i="15" s="1"/>
  <c r="Q328" i="15" s="1"/>
  <c r="M323" i="15"/>
  <c r="N274" i="15"/>
  <c r="M266" i="15"/>
  <c r="H248" i="15"/>
  <c r="P248" i="15" s="1"/>
  <c r="Q248" i="15" s="1"/>
  <c r="H191" i="15"/>
  <c r="P191" i="15" s="1"/>
  <c r="Q191" i="15" s="1"/>
  <c r="H237" i="15"/>
  <c r="P237" i="15" s="1"/>
  <c r="Q237" i="15" s="1"/>
  <c r="N78" i="15"/>
  <c r="H76" i="15"/>
  <c r="P76" i="15" s="1"/>
  <c r="Q76" i="15" s="1"/>
  <c r="H43" i="15"/>
  <c r="P43" i="15" s="1"/>
  <c r="H39" i="15"/>
  <c r="P39" i="15" s="1"/>
  <c r="Q39" i="15" s="1"/>
  <c r="H407" i="15"/>
  <c r="M334" i="15"/>
  <c r="H348" i="15"/>
  <c r="P348" i="15" s="1"/>
  <c r="Q348" i="15" s="1"/>
  <c r="K259" i="15"/>
  <c r="N283" i="15"/>
  <c r="H150" i="15"/>
  <c r="P150" i="15" s="1"/>
  <c r="Q150" i="15" s="1"/>
  <c r="H214" i="15"/>
  <c r="P214" i="15" s="1"/>
  <c r="Q214" i="15" s="1"/>
  <c r="M78" i="15"/>
  <c r="J413" i="15"/>
  <c r="L391" i="15"/>
  <c r="H356" i="15"/>
  <c r="P356" i="15" s="1"/>
  <c r="Q356" i="15" s="1"/>
  <c r="N359" i="15"/>
  <c r="H355" i="15"/>
  <c r="P355" i="15" s="1"/>
  <c r="Q355" i="15" s="1"/>
  <c r="H189" i="15"/>
  <c r="P189" i="15" s="1"/>
  <c r="Q189" i="15" s="1"/>
  <c r="H19" i="15"/>
  <c r="P19" i="15" s="1"/>
  <c r="Q19" i="15" s="1"/>
  <c r="K396" i="15"/>
  <c r="H123" i="15"/>
  <c r="P123" i="15" s="1"/>
  <c r="Q123" i="15" s="1"/>
  <c r="H271" i="15"/>
  <c r="P271" i="15" s="1"/>
  <c r="Q271" i="15" s="1"/>
  <c r="H306" i="15"/>
  <c r="P306" i="15" s="1"/>
  <c r="Q306" i="15" s="1"/>
  <c r="H185" i="15"/>
  <c r="H155" i="15"/>
  <c r="P155" i="15" s="1"/>
  <c r="Q155" i="15" s="1"/>
  <c r="H40" i="15"/>
  <c r="P40" i="15" s="1"/>
  <c r="Q40" i="15" s="1"/>
  <c r="H44" i="15"/>
  <c r="H132" i="15"/>
  <c r="P132" i="15" s="1"/>
  <c r="Q132" i="15" s="1"/>
  <c r="H232" i="15"/>
  <c r="P232" i="15" s="1"/>
  <c r="Q232" i="15" s="1"/>
  <c r="H425" i="15"/>
  <c r="P425" i="15" s="1"/>
  <c r="Q425" i="15" s="1"/>
  <c r="H174" i="15"/>
  <c r="P174" i="15" s="1"/>
  <c r="Q174" i="15" s="1"/>
  <c r="N194" i="15"/>
  <c r="H268" i="15"/>
  <c r="P268" i="15" s="1"/>
  <c r="H385" i="15"/>
  <c r="P385" i="15" s="1"/>
  <c r="Q385" i="15" s="1"/>
  <c r="H398" i="15"/>
  <c r="P398" i="15" s="1"/>
  <c r="Q398" i="15" s="1"/>
  <c r="H37" i="15"/>
  <c r="P37" i="15" s="1"/>
  <c r="Q37" i="15" s="1"/>
  <c r="K345" i="15"/>
  <c r="H351" i="15"/>
  <c r="P351" i="15" s="1"/>
  <c r="N288" i="15"/>
  <c r="L233" i="15"/>
  <c r="M274" i="15"/>
  <c r="N233" i="15"/>
  <c r="L194" i="15"/>
  <c r="K183" i="15"/>
  <c r="L78" i="15"/>
  <c r="H62" i="15"/>
  <c r="P62" i="15" s="1"/>
  <c r="Q62" i="15" s="1"/>
  <c r="H45" i="15"/>
  <c r="P45" i="15" s="1"/>
  <c r="Q45" i="15" s="1"/>
  <c r="H164" i="15"/>
  <c r="P164" i="15" s="1"/>
  <c r="Q164" i="15" s="1"/>
  <c r="H300" i="15"/>
  <c r="P300" i="15" s="1"/>
  <c r="Q300" i="15" s="1"/>
  <c r="H358" i="15"/>
  <c r="P358" i="15" s="1"/>
  <c r="Q358" i="15" s="1"/>
  <c r="L323" i="15"/>
  <c r="J323" i="15"/>
  <c r="H279" i="15"/>
  <c r="P279" i="15" s="1"/>
  <c r="Q279" i="15" s="1"/>
  <c r="N259" i="15"/>
  <c r="M223" i="15"/>
  <c r="L183" i="15"/>
  <c r="H161" i="15"/>
  <c r="P161" i="15" s="1"/>
  <c r="Q161" i="15" s="1"/>
  <c r="H53" i="15"/>
  <c r="P53" i="15" s="1"/>
  <c r="Q53" i="15" s="1"/>
  <c r="H14" i="15"/>
  <c r="H187" i="15"/>
  <c r="P187" i="15" s="1"/>
  <c r="Q187" i="15" s="1"/>
  <c r="L56" i="15"/>
  <c r="H21" i="15"/>
  <c r="P21" i="15" s="1"/>
  <c r="Q21" i="15" s="1"/>
  <c r="K78" i="15"/>
  <c r="H156" i="15"/>
  <c r="P156" i="15" s="1"/>
  <c r="Q156" i="15" s="1"/>
  <c r="H116" i="15"/>
  <c r="P116" i="15" s="1"/>
  <c r="Q116" i="15" s="1"/>
  <c r="M391" i="15"/>
  <c r="H421" i="15"/>
  <c r="P421" i="15" s="1"/>
  <c r="H386" i="15"/>
  <c r="P386" i="15" s="1"/>
  <c r="Q386" i="15" s="1"/>
  <c r="M345" i="15"/>
  <c r="H262" i="15"/>
  <c r="P262" i="15" s="1"/>
  <c r="Q262" i="15" s="1"/>
  <c r="M259" i="15"/>
  <c r="H245" i="15"/>
  <c r="P245" i="15" s="1"/>
  <c r="Q245" i="15" s="1"/>
  <c r="L28" i="15"/>
  <c r="H227" i="15"/>
  <c r="P227" i="15" s="1"/>
  <c r="Q227" i="15" s="1"/>
  <c r="N56" i="15"/>
  <c r="L283" i="15"/>
  <c r="M28" i="15"/>
  <c r="K316" i="15"/>
  <c r="H408" i="15"/>
  <c r="P408" i="15" s="1"/>
  <c r="Q408" i="15" s="1"/>
  <c r="M413" i="15"/>
  <c r="J396" i="15"/>
  <c r="J368" i="15"/>
  <c r="H352" i="15"/>
  <c r="P352" i="15" s="1"/>
  <c r="Q352" i="15" s="1"/>
  <c r="H320" i="15"/>
  <c r="P320" i="15" s="1"/>
  <c r="Q320" i="15" s="1"/>
  <c r="H307" i="15"/>
  <c r="P307" i="15" s="1"/>
  <c r="Q307" i="15" s="1"/>
  <c r="H263" i="15"/>
  <c r="P263" i="15" s="1"/>
  <c r="Q263" i="15" s="1"/>
  <c r="H154" i="15"/>
  <c r="P154" i="15" s="1"/>
  <c r="Q154" i="15" s="1"/>
  <c r="L259" i="15"/>
  <c r="N183" i="15"/>
  <c r="H206" i="15"/>
  <c r="P206" i="15" s="1"/>
  <c r="Q206" i="15" s="1"/>
  <c r="L178" i="15"/>
  <c r="H46" i="15"/>
  <c r="P46" i="15" s="1"/>
  <c r="Q46" i="15" s="1"/>
  <c r="H33" i="15"/>
  <c r="P33" i="15" s="1"/>
  <c r="Q33" i="15" s="1"/>
  <c r="H22" i="15"/>
  <c r="P22" i="15" s="1"/>
  <c r="Q22" i="15" s="1"/>
  <c r="H151" i="15"/>
  <c r="P151" i="15" s="1"/>
  <c r="Q151" i="15" s="1"/>
  <c r="H107" i="15"/>
  <c r="P107" i="15" s="1"/>
  <c r="Q107" i="15" s="1"/>
  <c r="K56" i="15"/>
  <c r="H54" i="15"/>
  <c r="P54" i="15" s="1"/>
  <c r="Q54" i="15" s="1"/>
  <c r="H17" i="15"/>
  <c r="P17" i="15" s="1"/>
  <c r="Q17" i="15" s="1"/>
  <c r="H97" i="15"/>
  <c r="P97" i="15" s="1"/>
  <c r="Q97" i="15" s="1"/>
  <c r="K391" i="15"/>
  <c r="H373" i="15"/>
  <c r="P373" i="15" s="1"/>
  <c r="Q373" i="15" s="1"/>
  <c r="N334" i="15"/>
  <c r="L274" i="15"/>
  <c r="H264" i="15"/>
  <c r="P264" i="15" s="1"/>
  <c r="Q264" i="15" s="1"/>
  <c r="M233" i="15"/>
  <c r="M240" i="15"/>
  <c r="H239" i="15"/>
  <c r="P239" i="15" s="1"/>
  <c r="Q239" i="15" s="1"/>
  <c r="H153" i="15"/>
  <c r="P153" i="15" s="1"/>
  <c r="Q153" i="15" s="1"/>
  <c r="H59" i="15"/>
  <c r="P59" i="15" s="1"/>
  <c r="Q59" i="15" s="1"/>
  <c r="H172" i="15"/>
  <c r="P172" i="15" s="1"/>
  <c r="Q172" i="15" s="1"/>
  <c r="H52" i="15"/>
  <c r="P52" i="15" s="1"/>
  <c r="Q52" i="15" s="1"/>
  <c r="H286" i="15"/>
  <c r="P286" i="15" s="1"/>
  <c r="Q286" i="15" s="1"/>
  <c r="H211" i="15"/>
  <c r="P211" i="15" s="1"/>
  <c r="Q211" i="15" s="1"/>
  <c r="H314" i="15"/>
  <c r="P314" i="15" s="1"/>
  <c r="Q314" i="15" s="1"/>
  <c r="Q316" i="15" s="1"/>
  <c r="H411" i="15"/>
  <c r="P411" i="15" s="1"/>
  <c r="L364" i="15"/>
  <c r="J349" i="15"/>
  <c r="L312" i="15"/>
  <c r="K339" i="15"/>
  <c r="J334" i="15"/>
  <c r="N312" i="15"/>
  <c r="J312" i="15"/>
  <c r="M109" i="15"/>
  <c r="K66" i="15"/>
  <c r="M56" i="15"/>
  <c r="H157" i="15"/>
  <c r="P157" i="15" s="1"/>
  <c r="Q157" i="15" s="1"/>
  <c r="L41" i="15"/>
  <c r="N41" i="15"/>
  <c r="N28" i="15"/>
  <c r="H142" i="15"/>
  <c r="P142" i="15" s="1"/>
  <c r="Q142" i="15" s="1"/>
  <c r="P44" i="15"/>
  <c r="Q44" i="15" s="1"/>
  <c r="P14" i="15"/>
  <c r="P220" i="15"/>
  <c r="J178" i="15"/>
  <c r="P80" i="15"/>
  <c r="N419" i="15"/>
  <c r="H357" i="15"/>
  <c r="P357" i="15" s="1"/>
  <c r="Q357" i="15" s="1"/>
  <c r="L396" i="15"/>
  <c r="J194" i="15"/>
  <c r="L240" i="15"/>
  <c r="N218" i="15"/>
  <c r="H147" i="15"/>
  <c r="P147" i="15" s="1"/>
  <c r="Q147" i="15" s="1"/>
  <c r="H146" i="15"/>
  <c r="P146" i="15" s="1"/>
  <c r="Q146" i="15" s="1"/>
  <c r="M66" i="15"/>
  <c r="J109" i="15"/>
  <c r="J41" i="15"/>
  <c r="N178" i="15"/>
  <c r="K178" i="15"/>
  <c r="H111" i="15"/>
  <c r="J78" i="15"/>
  <c r="H418" i="15"/>
  <c r="P418" i="15" s="1"/>
  <c r="Q418" i="15" s="1"/>
  <c r="L218" i="15"/>
  <c r="P185" i="15"/>
  <c r="N409" i="15"/>
  <c r="H382" i="15"/>
  <c r="P382" i="15" s="1"/>
  <c r="Q382" i="15" s="1"/>
  <c r="J409" i="15"/>
  <c r="J294" i="15"/>
  <c r="H290" i="15"/>
  <c r="N402" i="15"/>
  <c r="P341" i="15"/>
  <c r="H345" i="15"/>
  <c r="N323" i="15"/>
  <c r="H296" i="15"/>
  <c r="J297" i="15"/>
  <c r="H280" i="15"/>
  <c r="P280" i="15" s="1"/>
  <c r="Q280" i="15" s="1"/>
  <c r="J288" i="15"/>
  <c r="H285" i="15"/>
  <c r="J233" i="15"/>
  <c r="H225" i="15"/>
  <c r="H175" i="15"/>
  <c r="P175" i="15" s="1"/>
  <c r="Q175" i="15" s="1"/>
  <c r="K334" i="15"/>
  <c r="K223" i="15"/>
  <c r="H180" i="15"/>
  <c r="N109" i="15"/>
  <c r="K109" i="15"/>
  <c r="J66" i="15"/>
  <c r="L419" i="15"/>
  <c r="P416" i="15"/>
  <c r="Q416" i="15" s="1"/>
  <c r="Q419" i="15" s="1"/>
  <c r="M402" i="15"/>
  <c r="J434" i="15"/>
  <c r="H432" i="15"/>
  <c r="H368" i="15"/>
  <c r="P366" i="15"/>
  <c r="H405" i="15"/>
  <c r="P404" i="15"/>
  <c r="H362" i="15"/>
  <c r="H318" i="15"/>
  <c r="J359" i="15"/>
  <c r="J316" i="15"/>
  <c r="L288" i="15"/>
  <c r="J274" i="15"/>
  <c r="K194" i="15"/>
  <c r="M41" i="15"/>
  <c r="M178" i="15"/>
  <c r="H30" i="15"/>
  <c r="K359" i="15"/>
  <c r="N266" i="15"/>
  <c r="H334" i="15"/>
  <c r="P325" i="15"/>
  <c r="M194" i="15"/>
  <c r="H218" i="15"/>
  <c r="P196" i="15"/>
  <c r="J218" i="15"/>
  <c r="L109" i="15"/>
  <c r="K28" i="15"/>
  <c r="P370" i="15"/>
  <c r="H427" i="15"/>
  <c r="K312" i="15"/>
  <c r="N240" i="15"/>
  <c r="M218" i="15"/>
  <c r="G435" i="15"/>
  <c r="H430" i="15"/>
  <c r="P429" i="15"/>
  <c r="H422" i="15"/>
  <c r="H371" i="15"/>
  <c r="P371" i="15" s="1"/>
  <c r="Q371" i="15" s="1"/>
  <c r="J391" i="15"/>
  <c r="J364" i="15"/>
  <c r="L409" i="15"/>
  <c r="H347" i="15"/>
  <c r="H336" i="15"/>
  <c r="H399" i="15"/>
  <c r="N339" i="15"/>
  <c r="L359" i="15"/>
  <c r="N294" i="15"/>
  <c r="H270" i="15"/>
  <c r="P270" i="15" s="1"/>
  <c r="Q270" i="15" s="1"/>
  <c r="M312" i="15"/>
  <c r="J266" i="15"/>
  <c r="H261" i="15"/>
  <c r="P316" i="15"/>
  <c r="H228" i="15"/>
  <c r="P228" i="15" s="1"/>
  <c r="Q228" i="15" s="1"/>
  <c r="H168" i="15"/>
  <c r="P168" i="15" s="1"/>
  <c r="Q168" i="15" s="1"/>
  <c r="H87" i="15"/>
  <c r="P87" i="15" s="1"/>
  <c r="Q87" i="15" s="1"/>
  <c r="K240" i="15"/>
  <c r="J28" i="15"/>
  <c r="P72" i="15"/>
  <c r="H78" i="15"/>
  <c r="P407" i="15"/>
  <c r="H409" i="15"/>
  <c r="J283" i="15"/>
  <c r="H276" i="15"/>
  <c r="J56" i="15"/>
  <c r="J427" i="15"/>
  <c r="H244" i="15"/>
  <c r="J259" i="15"/>
  <c r="N391" i="15"/>
  <c r="Q427" i="15"/>
  <c r="H393" i="15"/>
  <c r="H377" i="15"/>
  <c r="P377" i="15" s="1"/>
  <c r="Q377" i="15" s="1"/>
  <c r="M364" i="15"/>
  <c r="L334" i="15"/>
  <c r="H375" i="15"/>
  <c r="P375" i="15" s="1"/>
  <c r="Q375" i="15" s="1"/>
  <c r="K323" i="15"/>
  <c r="M359" i="15"/>
  <c r="M283" i="15"/>
  <c r="H299" i="15"/>
  <c r="H221" i="15"/>
  <c r="P221" i="15" s="1"/>
  <c r="Q221" i="15" s="1"/>
  <c r="P235" i="15"/>
  <c r="N223" i="15"/>
  <c r="K218" i="15"/>
  <c r="L66" i="15"/>
  <c r="K41" i="15"/>
  <c r="H58" i="15"/>
  <c r="Q43" i="15"/>
  <c r="Q56" i="15" l="1"/>
  <c r="P427" i="15"/>
  <c r="H316" i="15"/>
  <c r="H194" i="15"/>
  <c r="H240" i="15"/>
  <c r="L435" i="15"/>
  <c r="K435" i="15"/>
  <c r="P56" i="15"/>
  <c r="H28" i="15"/>
  <c r="P419" i="15"/>
  <c r="H413" i="15"/>
  <c r="M435" i="15"/>
  <c r="N435" i="15"/>
  <c r="H56" i="15"/>
  <c r="H178" i="15"/>
  <c r="P111" i="15"/>
  <c r="P399" i="15"/>
  <c r="H402" i="15"/>
  <c r="P413" i="15"/>
  <c r="Q411" i="15"/>
  <c r="Q413" i="15" s="1"/>
  <c r="P261" i="15"/>
  <c r="H266" i="15"/>
  <c r="P391" i="15"/>
  <c r="Q370" i="15"/>
  <c r="Q391" i="15" s="1"/>
  <c r="J435" i="15"/>
  <c r="H288" i="15"/>
  <c r="P285" i="15"/>
  <c r="P194" i="15"/>
  <c r="Q185" i="15"/>
  <c r="Q194" i="15" s="1"/>
  <c r="P28" i="15"/>
  <c r="Q14" i="15"/>
  <c r="Q28" i="15" s="1"/>
  <c r="P240" i="15"/>
  <c r="Q235" i="15"/>
  <c r="Q240" i="15" s="1"/>
  <c r="Q72" i="15"/>
  <c r="Q78" i="15" s="1"/>
  <c r="P78" i="15"/>
  <c r="H349" i="15"/>
  <c r="P347" i="15"/>
  <c r="P430" i="15"/>
  <c r="Q429" i="15"/>
  <c r="Q430" i="15" s="1"/>
  <c r="H391" i="15"/>
  <c r="P274" i="15"/>
  <c r="Q268" i="15"/>
  <c r="Q274" i="15" s="1"/>
  <c r="P318" i="15"/>
  <c r="H323" i="15"/>
  <c r="P345" i="15"/>
  <c r="Q341" i="15"/>
  <c r="Q345" i="15" s="1"/>
  <c r="P109" i="15"/>
  <c r="Q80" i="15"/>
  <c r="Q109" i="15" s="1"/>
  <c r="H359" i="15"/>
  <c r="P422" i="15"/>
  <c r="Q421" i="15"/>
  <c r="Q422" i="15" s="1"/>
  <c r="P218" i="15"/>
  <c r="Q196" i="15"/>
  <c r="Q218" i="15" s="1"/>
  <c r="H434" i="15"/>
  <c r="P432" i="15"/>
  <c r="H259" i="15"/>
  <c r="P244" i="15"/>
  <c r="P30" i="15"/>
  <c r="H41" i="15"/>
  <c r="H274" i="15"/>
  <c r="P362" i="15"/>
  <c r="H364" i="15"/>
  <c r="H183" i="15"/>
  <c r="P180" i="15"/>
  <c r="H109" i="15"/>
  <c r="P359" i="15"/>
  <c r="Q351" i="15"/>
  <c r="Q359" i="15" s="1"/>
  <c r="P299" i="15"/>
  <c r="H312" i="15"/>
  <c r="H396" i="15"/>
  <c r="P393" i="15"/>
  <c r="H283" i="15"/>
  <c r="P276" i="15"/>
  <c r="F439" i="15"/>
  <c r="C439" i="15"/>
  <c r="P334" i="15"/>
  <c r="Q325" i="15"/>
  <c r="Q334" i="15" s="1"/>
  <c r="P405" i="15"/>
  <c r="Q404" i="15"/>
  <c r="Q405" i="15" s="1"/>
  <c r="H294" i="15"/>
  <c r="P290" i="15"/>
  <c r="P409" i="15"/>
  <c r="Q407" i="15"/>
  <c r="Q409" i="15" s="1"/>
  <c r="H66" i="15"/>
  <c r="P58" i="15"/>
  <c r="H419" i="15"/>
  <c r="H297" i="15"/>
  <c r="P296" i="15"/>
  <c r="H223" i="15"/>
  <c r="P225" i="15"/>
  <c r="H233" i="15"/>
  <c r="H339" i="15"/>
  <c r="P336" i="15"/>
  <c r="P368" i="15"/>
  <c r="Q366" i="15"/>
  <c r="Q368" i="15" s="1"/>
  <c r="P223" i="15"/>
  <c r="Q220" i="15"/>
  <c r="Q223" i="15" s="1"/>
  <c r="F440" i="15" l="1"/>
  <c r="P66" i="15"/>
  <c r="Q58" i="15"/>
  <c r="Q66" i="15" s="1"/>
  <c r="P312" i="15"/>
  <c r="Q299" i="15"/>
  <c r="Q312" i="15" s="1"/>
  <c r="P339" i="15"/>
  <c r="Q336" i="15"/>
  <c r="Q339" i="15" s="1"/>
  <c r="Q362" i="15"/>
  <c r="Q364" i="15" s="1"/>
  <c r="P364" i="15"/>
  <c r="P266" i="15"/>
  <c r="Q261" i="15"/>
  <c r="Q266" i="15" s="1"/>
  <c r="P323" i="15"/>
  <c r="Q318" i="15"/>
  <c r="Q323" i="15" s="1"/>
  <c r="P288" i="15"/>
  <c r="Q285" i="15"/>
  <c r="Q288" i="15" s="1"/>
  <c r="P349" i="15"/>
  <c r="Q347" i="15"/>
  <c r="Q349" i="15" s="1"/>
  <c r="P233" i="15"/>
  <c r="Q225" i="15"/>
  <c r="Q233" i="15" s="1"/>
  <c r="P41" i="15"/>
  <c r="Q30" i="15"/>
  <c r="Q41" i="15" s="1"/>
  <c r="P283" i="15"/>
  <c r="Q276" i="15"/>
  <c r="Q283" i="15" s="1"/>
  <c r="P259" i="15"/>
  <c r="Q244" i="15"/>
  <c r="Q259" i="15" s="1"/>
  <c r="Q399" i="15"/>
  <c r="Q402" i="15" s="1"/>
  <c r="P402" i="15"/>
  <c r="P297" i="15"/>
  <c r="Q296" i="15"/>
  <c r="Q297" i="15" s="1"/>
  <c r="P183" i="15"/>
  <c r="Q180" i="15"/>
  <c r="Q183" i="15" s="1"/>
  <c r="P178" i="15"/>
  <c r="Q111" i="15"/>
  <c r="Q178" i="15" s="1"/>
  <c r="H435" i="15"/>
  <c r="F441" i="15" s="1"/>
  <c r="P294" i="15"/>
  <c r="Q290" i="15"/>
  <c r="Q294" i="15" s="1"/>
  <c r="P396" i="15"/>
  <c r="Q393" i="15"/>
  <c r="Q396" i="15" s="1"/>
  <c r="P434" i="15"/>
  <c r="Q432" i="15"/>
  <c r="Q434" i="15" s="1"/>
  <c r="Q435" i="15" l="1"/>
  <c r="P435" i="15"/>
  <c r="C441" i="15" s="1"/>
  <c r="C442" i="15" s="1"/>
  <c r="G152" i="8" l="1"/>
  <c r="E30" i="8"/>
  <c r="H16" i="8" l="1"/>
  <c r="G16" i="8"/>
  <c r="I30" i="8" l="1"/>
  <c r="I29" i="8"/>
  <c r="G94" i="8"/>
  <c r="E94" i="8"/>
  <c r="B24" i="11" l="1"/>
  <c r="B22" i="11"/>
  <c r="B20" i="11"/>
  <c r="H17" i="11"/>
  <c r="G17" i="11"/>
  <c r="F17" i="11"/>
  <c r="E17" i="11"/>
  <c r="H16" i="11"/>
  <c r="H15" i="11"/>
  <c r="H14" i="11"/>
  <c r="H13" i="11"/>
  <c r="H12" i="11"/>
  <c r="B28" i="10"/>
  <c r="B27" i="10"/>
  <c r="B25" i="10"/>
  <c r="H22" i="10"/>
  <c r="G22" i="10"/>
  <c r="F22" i="10"/>
  <c r="E22" i="10"/>
  <c r="H20" i="10"/>
  <c r="G20" i="10"/>
  <c r="H17" i="10"/>
  <c r="G17" i="10"/>
  <c r="H16" i="10"/>
  <c r="G16" i="10"/>
  <c r="H15" i="10"/>
  <c r="G15" i="10"/>
  <c r="H14" i="10"/>
  <c r="G14" i="10"/>
  <c r="H13" i="10"/>
  <c r="G13" i="10"/>
  <c r="B18" i="9"/>
  <c r="B16" i="9"/>
  <c r="B14" i="9"/>
  <c r="G12" i="9"/>
  <c r="F12" i="9"/>
  <c r="E12" i="9"/>
  <c r="G11" i="9"/>
  <c r="F11" i="9"/>
  <c r="B18" i="7"/>
  <c r="B17" i="7"/>
  <c r="B16" i="7"/>
  <c r="B15" i="7"/>
  <c r="B14" i="7"/>
  <c r="Q12" i="7"/>
  <c r="P12" i="7"/>
  <c r="N12" i="7"/>
  <c r="M12" i="7"/>
  <c r="L12" i="7"/>
  <c r="K12" i="7"/>
  <c r="J12" i="7"/>
  <c r="H12" i="7"/>
  <c r="G12" i="7"/>
  <c r="F12" i="7"/>
  <c r="Q11" i="7"/>
  <c r="P11" i="7"/>
  <c r="N11" i="7"/>
  <c r="M11" i="7"/>
  <c r="L11" i="7"/>
  <c r="K11" i="7"/>
  <c r="J11" i="7"/>
  <c r="H11" i="7"/>
  <c r="G11" i="7"/>
  <c r="E152" i="8"/>
  <c r="I151" i="8"/>
  <c r="H151" i="8"/>
  <c r="G151" i="8"/>
  <c r="F151" i="8"/>
  <c r="E151" i="8"/>
  <c r="I150" i="8"/>
  <c r="H150" i="8"/>
  <c r="G150" i="8"/>
  <c r="I149" i="8"/>
  <c r="H149" i="8"/>
  <c r="G149" i="8"/>
  <c r="I148" i="8"/>
  <c r="H148" i="8"/>
  <c r="G148" i="8"/>
  <c r="I147" i="8"/>
  <c r="H147" i="8"/>
  <c r="G147" i="8"/>
  <c r="I146" i="8"/>
  <c r="H146" i="8"/>
  <c r="G146" i="8"/>
  <c r="I145" i="8"/>
  <c r="H145" i="8"/>
  <c r="G145" i="8"/>
  <c r="I144" i="8"/>
  <c r="H144" i="8"/>
  <c r="G144" i="8"/>
  <c r="I143" i="8"/>
  <c r="H143" i="8"/>
  <c r="G143" i="8"/>
  <c r="I142" i="8"/>
  <c r="H142" i="8"/>
  <c r="G142" i="8"/>
  <c r="I139" i="8"/>
  <c r="H139" i="8"/>
  <c r="G139" i="8"/>
  <c r="F139" i="8"/>
  <c r="E139" i="8"/>
  <c r="I138" i="8"/>
  <c r="H138" i="8"/>
  <c r="G138" i="8"/>
  <c r="I135" i="8"/>
  <c r="H135" i="8"/>
  <c r="G135" i="8"/>
  <c r="F135" i="8"/>
  <c r="E135" i="8"/>
  <c r="I134" i="8"/>
  <c r="H134" i="8"/>
  <c r="G134" i="8"/>
  <c r="I131" i="8"/>
  <c r="H131" i="8"/>
  <c r="G131" i="8"/>
  <c r="F131" i="8"/>
  <c r="E131" i="8"/>
  <c r="I130" i="8"/>
  <c r="H130" i="8"/>
  <c r="G130" i="8"/>
  <c r="I127" i="8"/>
  <c r="H127" i="8"/>
  <c r="G127" i="8"/>
  <c r="F127" i="8"/>
  <c r="E127" i="8"/>
  <c r="I126" i="8"/>
  <c r="H126" i="8"/>
  <c r="G126" i="8"/>
  <c r="I123" i="8"/>
  <c r="H123" i="8"/>
  <c r="G123" i="8"/>
  <c r="F123" i="8"/>
  <c r="E123" i="8"/>
  <c r="I122" i="8"/>
  <c r="H122" i="8"/>
  <c r="G122" i="8"/>
  <c r="I119" i="8"/>
  <c r="H119" i="8"/>
  <c r="G119" i="8"/>
  <c r="F119" i="8"/>
  <c r="E119" i="8"/>
  <c r="I118" i="8"/>
  <c r="H118" i="8"/>
  <c r="G118" i="8"/>
  <c r="I112" i="8"/>
  <c r="H112" i="8"/>
  <c r="G112" i="8"/>
  <c r="F112" i="8"/>
  <c r="E112" i="8"/>
  <c r="I111" i="8"/>
  <c r="H111" i="8"/>
  <c r="G111" i="8"/>
  <c r="I108" i="8"/>
  <c r="H108" i="8"/>
  <c r="G108" i="8"/>
  <c r="F108" i="8"/>
  <c r="E108" i="8"/>
  <c r="I107" i="8"/>
  <c r="H107" i="8"/>
  <c r="G107" i="8"/>
  <c r="I104" i="8"/>
  <c r="H104" i="8"/>
  <c r="G104" i="8"/>
  <c r="F104" i="8"/>
  <c r="E104" i="8"/>
  <c r="I103" i="8"/>
  <c r="H103" i="8"/>
  <c r="G103" i="8"/>
  <c r="I102" i="8"/>
  <c r="H102" i="8"/>
  <c r="G102" i="8"/>
  <c r="I99" i="8"/>
  <c r="H99" i="8"/>
  <c r="G99" i="8"/>
  <c r="F99" i="8"/>
  <c r="E99" i="8"/>
  <c r="I98" i="8"/>
  <c r="H98" i="8"/>
  <c r="G98" i="8"/>
  <c r="I97" i="8"/>
  <c r="H97" i="8"/>
  <c r="G97" i="8"/>
  <c r="I94" i="8"/>
  <c r="H94" i="8"/>
  <c r="F94" i="8"/>
  <c r="I93" i="8"/>
  <c r="H93" i="8"/>
  <c r="G93" i="8"/>
  <c r="I92" i="8"/>
  <c r="H92" i="8"/>
  <c r="G92" i="8"/>
  <c r="I89" i="8"/>
  <c r="H89" i="8"/>
  <c r="G89" i="8"/>
  <c r="F89" i="8"/>
  <c r="E89" i="8"/>
  <c r="I88" i="8"/>
  <c r="H88" i="8"/>
  <c r="G88" i="8"/>
  <c r="I85" i="8"/>
  <c r="H85" i="8"/>
  <c r="G85" i="8"/>
  <c r="F85" i="8"/>
  <c r="E85" i="8"/>
  <c r="I84" i="8"/>
  <c r="H84" i="8"/>
  <c r="G84" i="8"/>
  <c r="I83" i="8"/>
  <c r="H83" i="8"/>
  <c r="G83" i="8"/>
  <c r="I80" i="8"/>
  <c r="H80" i="8"/>
  <c r="G80" i="8"/>
  <c r="F80" i="8"/>
  <c r="E80" i="8"/>
  <c r="I79" i="8"/>
  <c r="H79" i="8"/>
  <c r="G79" i="8"/>
  <c r="I76" i="8"/>
  <c r="H76" i="8"/>
  <c r="G76" i="8"/>
  <c r="F76" i="8"/>
  <c r="E76" i="8"/>
  <c r="I75" i="8"/>
  <c r="H75" i="8"/>
  <c r="G75" i="8"/>
  <c r="I74" i="8"/>
  <c r="H74" i="8"/>
  <c r="G74" i="8"/>
  <c r="I71" i="8"/>
  <c r="H71" i="8"/>
  <c r="G71" i="8"/>
  <c r="F71" i="8"/>
  <c r="E71" i="8"/>
  <c r="I70" i="8"/>
  <c r="H70" i="8"/>
  <c r="G70" i="8"/>
  <c r="I67" i="8"/>
  <c r="H67" i="8"/>
  <c r="G67" i="8"/>
  <c r="F67" i="8"/>
  <c r="E67" i="8"/>
  <c r="I66" i="8"/>
  <c r="H66" i="8"/>
  <c r="G66" i="8"/>
  <c r="I63" i="8"/>
  <c r="H63" i="8"/>
  <c r="G63" i="8"/>
  <c r="F63" i="8"/>
  <c r="E63" i="8"/>
  <c r="I62" i="8"/>
  <c r="H62" i="8"/>
  <c r="G62" i="8"/>
  <c r="I59" i="8"/>
  <c r="H59" i="8"/>
  <c r="G59" i="8"/>
  <c r="F59" i="8"/>
  <c r="E59" i="8"/>
  <c r="I58" i="8"/>
  <c r="H58" i="8"/>
  <c r="G58" i="8"/>
  <c r="I57" i="8"/>
  <c r="H57" i="8"/>
  <c r="G57" i="8"/>
  <c r="I54" i="8"/>
  <c r="H54" i="8"/>
  <c r="G54" i="8"/>
  <c r="F54" i="8"/>
  <c r="E54" i="8"/>
  <c r="I53" i="8"/>
  <c r="H53" i="8"/>
  <c r="G53" i="8"/>
  <c r="I52" i="8"/>
  <c r="H52" i="8"/>
  <c r="G52" i="8"/>
  <c r="I51" i="8"/>
  <c r="H51" i="8"/>
  <c r="G51" i="8"/>
  <c r="I48" i="8"/>
  <c r="H48" i="8"/>
  <c r="G48" i="8"/>
  <c r="F48" i="8"/>
  <c r="E48" i="8"/>
  <c r="I47" i="8"/>
  <c r="H47" i="8"/>
  <c r="G47" i="8"/>
  <c r="I46" i="8"/>
  <c r="H46" i="8"/>
  <c r="G46" i="8"/>
  <c r="I43" i="8"/>
  <c r="H43" i="8"/>
  <c r="G43" i="8"/>
  <c r="F43" i="8"/>
  <c r="E43" i="8"/>
  <c r="I42" i="8"/>
  <c r="H42" i="8"/>
  <c r="G42" i="8"/>
  <c r="I41" i="8"/>
  <c r="H41" i="8"/>
  <c r="G41" i="8"/>
  <c r="I40" i="8"/>
  <c r="H40" i="8"/>
  <c r="G40" i="8"/>
  <c r="I37" i="8"/>
  <c r="H37" i="8"/>
  <c r="G37" i="8"/>
  <c r="F37" i="8"/>
  <c r="E37" i="8"/>
  <c r="I36" i="8"/>
  <c r="H36" i="8"/>
  <c r="G36" i="8"/>
  <c r="I35" i="8"/>
  <c r="H35" i="8"/>
  <c r="G35" i="8"/>
  <c r="I34" i="8"/>
  <c r="H34" i="8"/>
  <c r="G34" i="8"/>
  <c r="I33" i="8"/>
  <c r="H33" i="8"/>
  <c r="G33" i="8"/>
  <c r="H30" i="8"/>
  <c r="G30" i="8"/>
  <c r="F30" i="8"/>
  <c r="H29" i="8"/>
  <c r="G29" i="8"/>
  <c r="I28" i="8"/>
  <c r="H28" i="8"/>
  <c r="G28" i="8"/>
  <c r="I27" i="8"/>
  <c r="H27" i="8"/>
  <c r="G27" i="8"/>
  <c r="G24" i="8"/>
  <c r="F24" i="8"/>
  <c r="E24" i="8"/>
  <c r="G23" i="8"/>
  <c r="H23" i="8" s="1"/>
  <c r="I22" i="8"/>
  <c r="H22" i="8"/>
  <c r="G22" i="8"/>
  <c r="I21" i="8"/>
  <c r="H21" i="8"/>
  <c r="G21" i="8"/>
  <c r="F18" i="8"/>
  <c r="E18" i="8"/>
  <c r="I17" i="8"/>
  <c r="H17" i="8"/>
  <c r="G17" i="8"/>
  <c r="H18" i="8"/>
  <c r="I15" i="8"/>
  <c r="H15" i="8"/>
  <c r="G15" i="8"/>
  <c r="I14" i="8"/>
  <c r="H14" i="8"/>
  <c r="G14" i="8"/>
  <c r="I13" i="8"/>
  <c r="H13" i="8"/>
  <c r="G13" i="8"/>
  <c r="I12" i="8"/>
  <c r="H12" i="8"/>
  <c r="G12" i="8"/>
  <c r="J167" i="5"/>
  <c r="I167" i="5"/>
  <c r="H167" i="5"/>
  <c r="F167" i="5"/>
  <c r="E167" i="5"/>
  <c r="J166" i="5"/>
  <c r="G166" i="5"/>
  <c r="G167" i="5" s="1"/>
  <c r="I163" i="5"/>
  <c r="H163" i="5"/>
  <c r="F163" i="5"/>
  <c r="E163" i="5"/>
  <c r="J162" i="5"/>
  <c r="G162" i="5"/>
  <c r="J161" i="5"/>
  <c r="G161" i="5"/>
  <c r="K161" i="5" s="1"/>
  <c r="J160" i="5"/>
  <c r="J163" i="5" s="1"/>
  <c r="G160" i="5"/>
  <c r="I157" i="5"/>
  <c r="H157" i="5"/>
  <c r="F157" i="5"/>
  <c r="E157" i="5"/>
  <c r="J156" i="5"/>
  <c r="K156" i="5" s="1"/>
  <c r="G156" i="5"/>
  <c r="J155" i="5"/>
  <c r="K155" i="5" s="1"/>
  <c r="G155" i="5"/>
  <c r="G157" i="5" s="1"/>
  <c r="I152" i="5"/>
  <c r="H152" i="5"/>
  <c r="F152" i="5"/>
  <c r="E152" i="5"/>
  <c r="J151" i="5"/>
  <c r="J152" i="5" s="1"/>
  <c r="G151" i="5"/>
  <c r="K151" i="5" s="1"/>
  <c r="K152" i="5" s="1"/>
  <c r="I148" i="5"/>
  <c r="H148" i="5"/>
  <c r="F148" i="5"/>
  <c r="E148" i="5"/>
  <c r="J147" i="5"/>
  <c r="J148" i="5" s="1"/>
  <c r="G147" i="5"/>
  <c r="K147" i="5" s="1"/>
  <c r="J146" i="5"/>
  <c r="G146" i="5"/>
  <c r="I143" i="5"/>
  <c r="H143" i="5"/>
  <c r="F143" i="5"/>
  <c r="E143" i="5"/>
  <c r="J142" i="5"/>
  <c r="G142" i="5"/>
  <c r="J141" i="5"/>
  <c r="G141" i="5"/>
  <c r="K141" i="5" s="1"/>
  <c r="K140" i="5"/>
  <c r="G140" i="5"/>
  <c r="I137" i="5"/>
  <c r="H137" i="5"/>
  <c r="F137" i="5"/>
  <c r="E137" i="5"/>
  <c r="K136" i="5"/>
  <c r="K137" i="5" s="1"/>
  <c r="J136" i="5"/>
  <c r="J137" i="5" s="1"/>
  <c r="G136" i="5"/>
  <c r="G137" i="5" s="1"/>
  <c r="I133" i="5"/>
  <c r="H133" i="5"/>
  <c r="F133" i="5"/>
  <c r="E133" i="5"/>
  <c r="J132" i="5"/>
  <c r="G132" i="5"/>
  <c r="J131" i="5"/>
  <c r="G131" i="5"/>
  <c r="K131" i="5" s="1"/>
  <c r="I128" i="5"/>
  <c r="H128" i="5"/>
  <c r="F128" i="5"/>
  <c r="E128" i="5"/>
  <c r="J127" i="5"/>
  <c r="K127" i="5" s="1"/>
  <c r="G127" i="5"/>
  <c r="J126" i="5"/>
  <c r="G126" i="5"/>
  <c r="K126" i="5" s="1"/>
  <c r="J125" i="5"/>
  <c r="J128" i="5" s="1"/>
  <c r="G125" i="5"/>
  <c r="I122" i="5"/>
  <c r="H122" i="5"/>
  <c r="F122" i="5"/>
  <c r="E122" i="5"/>
  <c r="G121" i="5"/>
  <c r="K121" i="5" s="1"/>
  <c r="G120" i="5"/>
  <c r="K120" i="5" s="1"/>
  <c r="G119" i="5"/>
  <c r="K119" i="5" s="1"/>
  <c r="G118" i="5"/>
  <c r="K118" i="5" s="1"/>
  <c r="G117" i="5"/>
  <c r="K117" i="5" s="1"/>
  <c r="J116" i="5"/>
  <c r="G116" i="5"/>
  <c r="K116" i="5" s="1"/>
  <c r="J115" i="5"/>
  <c r="G115" i="5"/>
  <c r="K115" i="5" s="1"/>
  <c r="J114" i="5"/>
  <c r="K114" i="5" s="1"/>
  <c r="G114" i="5"/>
  <c r="J113" i="5"/>
  <c r="G113" i="5"/>
  <c r="J112" i="5"/>
  <c r="G112" i="5"/>
  <c r="J111" i="5"/>
  <c r="G111" i="5"/>
  <c r="J110" i="5"/>
  <c r="G110" i="5"/>
  <c r="J109" i="5"/>
  <c r="G109" i="5"/>
  <c r="J108" i="5"/>
  <c r="G108" i="5"/>
  <c r="J107" i="5"/>
  <c r="G107" i="5"/>
  <c r="K106" i="5"/>
  <c r="G106" i="5"/>
  <c r="J105" i="5"/>
  <c r="G105" i="5"/>
  <c r="K105" i="5" s="1"/>
  <c r="J104" i="5"/>
  <c r="G104" i="5"/>
  <c r="K103" i="5"/>
  <c r="J103" i="5"/>
  <c r="G103" i="5"/>
  <c r="J102" i="5"/>
  <c r="G102" i="5"/>
  <c r="J101" i="5"/>
  <c r="G101" i="5"/>
  <c r="K101" i="5" s="1"/>
  <c r="J100" i="5"/>
  <c r="G100" i="5"/>
  <c r="K100" i="5" s="1"/>
  <c r="J99" i="5"/>
  <c r="G99" i="5"/>
  <c r="J98" i="5"/>
  <c r="G98" i="5"/>
  <c r="J97" i="5"/>
  <c r="G97" i="5"/>
  <c r="K97" i="5" s="1"/>
  <c r="J96" i="5"/>
  <c r="G96" i="5"/>
  <c r="K96" i="5" s="1"/>
  <c r="K95" i="5"/>
  <c r="J95" i="5"/>
  <c r="G95" i="5"/>
  <c r="J94" i="5"/>
  <c r="G94" i="5"/>
  <c r="K94" i="5" s="1"/>
  <c r="J93" i="5"/>
  <c r="G93" i="5"/>
  <c r="J92" i="5"/>
  <c r="G92" i="5"/>
  <c r="J91" i="5"/>
  <c r="G91" i="5"/>
  <c r="J90" i="5"/>
  <c r="G90" i="5"/>
  <c r="J89" i="5"/>
  <c r="G89" i="5"/>
  <c r="J88" i="5"/>
  <c r="G88" i="5"/>
  <c r="J87" i="5"/>
  <c r="G87" i="5"/>
  <c r="K87" i="5" s="1"/>
  <c r="J86" i="5"/>
  <c r="G86" i="5"/>
  <c r="K86" i="5" s="1"/>
  <c r="J85" i="5"/>
  <c r="G85" i="5"/>
  <c r="K85" i="5" s="1"/>
  <c r="J84" i="5"/>
  <c r="G84" i="5"/>
  <c r="J83" i="5"/>
  <c r="G83" i="5"/>
  <c r="K83" i="5" s="1"/>
  <c r="J82" i="5"/>
  <c r="G82" i="5"/>
  <c r="J81" i="5"/>
  <c r="G81" i="5"/>
  <c r="K81" i="5" s="1"/>
  <c r="J80" i="5"/>
  <c r="K80" i="5" s="1"/>
  <c r="G80" i="5"/>
  <c r="J79" i="5"/>
  <c r="G79" i="5"/>
  <c r="K79" i="5" s="1"/>
  <c r="J78" i="5"/>
  <c r="G78" i="5"/>
  <c r="J77" i="5"/>
  <c r="G77" i="5"/>
  <c r="J76" i="5"/>
  <c r="G76" i="5"/>
  <c r="J75" i="5"/>
  <c r="G75" i="5"/>
  <c r="K75" i="5" s="1"/>
  <c r="J74" i="5"/>
  <c r="K74" i="5" s="1"/>
  <c r="G74" i="5"/>
  <c r="J73" i="5"/>
  <c r="G73" i="5"/>
  <c r="I70" i="5"/>
  <c r="H70" i="5"/>
  <c r="F70" i="5"/>
  <c r="E70" i="5"/>
  <c r="J69" i="5"/>
  <c r="G69" i="5"/>
  <c r="J68" i="5"/>
  <c r="K68" i="5" s="1"/>
  <c r="G68" i="5"/>
  <c r="J67" i="5"/>
  <c r="G67" i="5"/>
  <c r="J66" i="5"/>
  <c r="G66" i="5"/>
  <c r="K65" i="5"/>
  <c r="J65" i="5"/>
  <c r="G65" i="5"/>
  <c r="J64" i="5"/>
  <c r="G64" i="5"/>
  <c r="J63" i="5"/>
  <c r="G63" i="5"/>
  <c r="K63" i="5" s="1"/>
  <c r="J62" i="5"/>
  <c r="G62" i="5"/>
  <c r="K62" i="5" s="1"/>
  <c r="J61" i="5"/>
  <c r="G61" i="5"/>
  <c r="K61" i="5" s="1"/>
  <c r="J60" i="5"/>
  <c r="G60" i="5"/>
  <c r="J59" i="5"/>
  <c r="G59" i="5"/>
  <c r="I56" i="5"/>
  <c r="H56" i="5"/>
  <c r="F56" i="5"/>
  <c r="E56" i="5"/>
  <c r="J55" i="5"/>
  <c r="G55" i="5"/>
  <c r="J54" i="5"/>
  <c r="G54" i="5"/>
  <c r="J53" i="5"/>
  <c r="G53" i="5"/>
  <c r="J52" i="5"/>
  <c r="G52" i="5"/>
  <c r="K52" i="5" s="1"/>
  <c r="J51" i="5"/>
  <c r="K51" i="5" s="1"/>
  <c r="G51" i="5"/>
  <c r="J50" i="5"/>
  <c r="G50" i="5"/>
  <c r="K50" i="5" s="1"/>
  <c r="J49" i="5"/>
  <c r="G49" i="5"/>
  <c r="K49" i="5" s="1"/>
  <c r="J48" i="5"/>
  <c r="G48" i="5"/>
  <c r="K48" i="5" s="1"/>
  <c r="J47" i="5"/>
  <c r="G47" i="5"/>
  <c r="K47" i="5" s="1"/>
  <c r="J46" i="5"/>
  <c r="G46" i="5"/>
  <c r="J45" i="5"/>
  <c r="G45" i="5"/>
  <c r="J44" i="5"/>
  <c r="G44" i="5"/>
  <c r="I41" i="5"/>
  <c r="H41" i="5"/>
  <c r="F41" i="5"/>
  <c r="E41" i="5"/>
  <c r="J40" i="5"/>
  <c r="G40" i="5"/>
  <c r="K40" i="5" s="1"/>
  <c r="J39" i="5"/>
  <c r="K39" i="5" s="1"/>
  <c r="G39" i="5"/>
  <c r="J38" i="5"/>
  <c r="G38" i="5"/>
  <c r="K38" i="5" s="1"/>
  <c r="J37" i="5"/>
  <c r="K37" i="5" s="1"/>
  <c r="G37" i="5"/>
  <c r="K36" i="5"/>
  <c r="J36" i="5"/>
  <c r="G36" i="5"/>
  <c r="J35" i="5"/>
  <c r="G35" i="5"/>
  <c r="K35" i="5" s="1"/>
  <c r="J34" i="5"/>
  <c r="G34" i="5"/>
  <c r="K34" i="5" s="1"/>
  <c r="J33" i="5"/>
  <c r="G33" i="5"/>
  <c r="K33" i="5" s="1"/>
  <c r="J32" i="5"/>
  <c r="G32" i="5"/>
  <c r="I29" i="5"/>
  <c r="H29" i="5"/>
  <c r="F29" i="5"/>
  <c r="F169" i="5" s="1"/>
  <c r="J28" i="5"/>
  <c r="E28" i="5"/>
  <c r="G28" i="5" s="1"/>
  <c r="K28" i="5" s="1"/>
  <c r="J27" i="5"/>
  <c r="E27" i="5"/>
  <c r="G27" i="5" s="1"/>
  <c r="K27" i="5" s="1"/>
  <c r="J26" i="5"/>
  <c r="G26" i="5"/>
  <c r="K26" i="5" s="1"/>
  <c r="J25" i="5"/>
  <c r="K25" i="5" s="1"/>
  <c r="G25" i="5"/>
  <c r="J24" i="5"/>
  <c r="K24" i="5" s="1"/>
  <c r="G24" i="5"/>
  <c r="J23" i="5"/>
  <c r="G23" i="5"/>
  <c r="J22" i="5"/>
  <c r="G22" i="5"/>
  <c r="K22" i="5" s="1"/>
  <c r="K21" i="5"/>
  <c r="J21" i="5"/>
  <c r="G21" i="5"/>
  <c r="J20" i="5"/>
  <c r="G20" i="5"/>
  <c r="K20" i="5" s="1"/>
  <c r="J19" i="5"/>
  <c r="G19" i="5"/>
  <c r="K19" i="5" s="1"/>
  <c r="J18" i="5"/>
  <c r="G18" i="5"/>
  <c r="J17" i="5"/>
  <c r="G17" i="5"/>
  <c r="K17" i="5" s="1"/>
  <c r="J16" i="5"/>
  <c r="G16" i="5"/>
  <c r="J15" i="5"/>
  <c r="G15" i="5"/>
  <c r="K15" i="5" s="1"/>
  <c r="J14" i="5"/>
  <c r="G14" i="5"/>
  <c r="K14" i="5" s="1"/>
  <c r="J13" i="5"/>
  <c r="G13" i="5"/>
  <c r="G152" i="5" l="1"/>
  <c r="K53" i="5"/>
  <c r="G70" i="5"/>
  <c r="G29" i="5"/>
  <c r="K16" i="5"/>
  <c r="K23" i="5"/>
  <c r="I169" i="5"/>
  <c r="K54" i="5"/>
  <c r="K67" i="5"/>
  <c r="K76" i="5"/>
  <c r="K91" i="5"/>
  <c r="K98" i="5"/>
  <c r="K102" i="5"/>
  <c r="K110" i="5"/>
  <c r="J133" i="5"/>
  <c r="K162" i="5"/>
  <c r="K66" i="5"/>
  <c r="K109" i="5"/>
  <c r="G41" i="5"/>
  <c r="G56" i="5"/>
  <c r="K55" i="5"/>
  <c r="K60" i="5"/>
  <c r="K64" i="5"/>
  <c r="K84" i="5"/>
  <c r="K99" i="5"/>
  <c r="K132" i="5"/>
  <c r="K133" i="5" s="1"/>
  <c r="K90" i="5"/>
  <c r="K113" i="5"/>
  <c r="K13" i="5"/>
  <c r="K29" i="5" s="1"/>
  <c r="K44" i="5"/>
  <c r="K56" i="5" s="1"/>
  <c r="J70" i="5"/>
  <c r="K73" i="5"/>
  <c r="K77" i="5"/>
  <c r="K88" i="5"/>
  <c r="K92" i="5"/>
  <c r="K107" i="5"/>
  <c r="K111" i="5"/>
  <c r="G148" i="5"/>
  <c r="J29" i="5"/>
  <c r="J122" i="5"/>
  <c r="J143" i="5"/>
  <c r="K157" i="5"/>
  <c r="J157" i="5"/>
  <c r="K46" i="5"/>
  <c r="K82" i="5"/>
  <c r="K18" i="5"/>
  <c r="K45" i="5"/>
  <c r="K69" i="5"/>
  <c r="K78" i="5"/>
  <c r="K89" i="5"/>
  <c r="K93" i="5"/>
  <c r="K104" i="5"/>
  <c r="K108" i="5"/>
  <c r="K112" i="5"/>
  <c r="G128" i="5"/>
  <c r="K142" i="5"/>
  <c r="K146" i="5"/>
  <c r="G163" i="5"/>
  <c r="K143" i="5"/>
  <c r="K122" i="5"/>
  <c r="K148" i="5"/>
  <c r="G143" i="5"/>
  <c r="G133" i="5"/>
  <c r="J56" i="5"/>
  <c r="K125" i="5"/>
  <c r="K128" i="5" s="1"/>
  <c r="E29" i="5"/>
  <c r="E169" i="5" s="1"/>
  <c r="G122" i="5"/>
  <c r="K32" i="5"/>
  <c r="K41" i="5" s="1"/>
  <c r="K160" i="5"/>
  <c r="K163" i="5" s="1"/>
  <c r="K166" i="5"/>
  <c r="K167" i="5" s="1"/>
  <c r="K59" i="5"/>
  <c r="H169" i="5"/>
  <c r="E175" i="5" s="1"/>
  <c r="I16" i="8"/>
  <c r="I18" i="8" s="1"/>
  <c r="G18" i="8"/>
  <c r="F152" i="8"/>
  <c r="I23" i="8"/>
  <c r="I24" i="8" s="1"/>
  <c r="H24" i="8"/>
  <c r="H152" i="8" s="1"/>
  <c r="C157" i="8" s="1"/>
  <c r="C155" i="8"/>
  <c r="J41" i="5"/>
  <c r="K70" i="5" l="1"/>
  <c r="K169" i="5" s="1"/>
  <c r="J169" i="5"/>
  <c r="G169" i="5"/>
  <c r="C172" i="5" s="1"/>
  <c r="I152" i="8"/>
  <c r="C158" i="8"/>
</calcChain>
</file>

<file path=xl/comments1.xml><?xml version="1.0" encoding="utf-8"?>
<comments xmlns="http://schemas.openxmlformats.org/spreadsheetml/2006/main">
  <authors>
    <author>Jorge Luis Acosta Viñas</author>
    <author>José Joaquin Joa Figuereo</author>
    <author>Audia Yasiris Soto Diaz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18 DIAS EN BASE A 149,614.68 Y 4 DIAS EN BASE A 98,428.97</t>
        </r>
      </text>
    </comment>
    <comment ref="E20" authorId="1" shapeId="0">
      <text>
        <r>
          <rPr>
            <b/>
            <sz val="9"/>
            <color indexed="81"/>
            <rFont val="Tahoma"/>
            <family val="2"/>
          </rPr>
          <t>José Joaquin Joa Figuereo:</t>
        </r>
        <r>
          <rPr>
            <sz val="9"/>
            <color indexed="81"/>
            <rFont val="Tahoma"/>
            <family val="2"/>
          </rPr>
          <t xml:space="preserve">
RETROACTIVO 15 DIAS EN BASE AL SALARIO DE RD$98,428.97 Y 7 DIAS EN BASE AL SALARIO DE RD$72,181.25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 xml:space="preserve">
14 DIAS  RETROACTIVO REMANANENTE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DIFERENCIA DE AUMENTO SALARIAL UN MES RETROACTIVO
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14 DIAS RETROACTIVO</t>
        </r>
      </text>
    </comment>
    <comment ref="E108" authorId="0" shapeId="0">
      <text>
        <r>
          <rPr>
            <b/>
            <sz val="9"/>
            <color indexed="81"/>
            <rFont val="Tahoma"/>
            <family val="2"/>
          </rPr>
          <t xml:space="preserve">Efectividad a partir del 8 de noviembre 2021 </t>
        </r>
      </text>
    </comment>
    <comment ref="F243" authorId="0" shapeId="0">
      <text>
        <r>
          <rPr>
            <b/>
            <sz val="9"/>
            <color indexed="81"/>
            <rFont val="Tahoma"/>
            <family val="2"/>
          </rPr>
          <t xml:space="preserve">Jorge Luis Acosta Viñas: </t>
        </r>
        <r>
          <rPr>
            <sz val="9"/>
            <color indexed="81"/>
            <rFont val="Tahoma"/>
            <family val="2"/>
          </rPr>
          <t>EFECTIVIDAD 5 DE NOVIEMBRE 2021 CON SALARIO DE RD$196,857.95  18 DIAS Y 4 DIAS EN BASE A RD$149,614.68</t>
        </r>
      </text>
    </comment>
    <comment ref="E258" authorId="0" shapeId="0">
      <text>
        <r>
          <rPr>
            <b/>
            <sz val="9"/>
            <color indexed="81"/>
            <rFont val="Tahoma"/>
            <family val="2"/>
          </rPr>
          <t>Jorge Luis Acosta Viñas:</t>
        </r>
        <r>
          <rPr>
            <sz val="9"/>
            <color indexed="81"/>
            <rFont val="Tahoma"/>
            <family val="2"/>
          </rPr>
          <t xml:space="preserve">
15 DIAS RECTROACTIVO</t>
        </r>
      </text>
    </comment>
    <comment ref="E269" authorId="0" shapeId="0">
      <text>
        <r>
          <rPr>
            <b/>
            <sz val="9"/>
            <color indexed="81"/>
            <rFont val="Tahoma"/>
            <family val="2"/>
          </rPr>
          <t>Jorge Luis Acosta Viñas:</t>
        </r>
        <r>
          <rPr>
            <sz val="9"/>
            <color indexed="81"/>
            <rFont val="Tahoma"/>
            <family val="2"/>
          </rPr>
          <t xml:space="preserve">
15  DIAS RECTROACTIVO</t>
        </r>
      </text>
    </comment>
    <comment ref="E272" authorId="0" shapeId="0">
      <text>
        <r>
          <rPr>
            <b/>
            <sz val="9"/>
            <color indexed="81"/>
            <rFont val="Tahoma"/>
            <family val="2"/>
          </rPr>
          <t>Jorge Luis Acosta Viñas:</t>
        </r>
        <r>
          <rPr>
            <sz val="9"/>
            <color indexed="81"/>
            <rFont val="Tahoma"/>
            <family val="2"/>
          </rPr>
          <t xml:space="preserve">
Sele pago 3 meses de aumento rectroactivo.</t>
        </r>
      </text>
    </comment>
    <comment ref="E273" authorId="0" shapeId="0">
      <text>
        <r>
          <rPr>
            <sz val="9"/>
            <color indexed="81"/>
            <rFont val="Tahoma"/>
            <family val="2"/>
          </rPr>
          <t xml:space="preserve">Efectividad a partir del dia 8 de noviembre 2021 se le estan pagando 17 dias
</t>
        </r>
      </text>
    </comment>
    <comment ref="E328" authorId="2" shapeId="0">
      <text>
        <r>
          <rPr>
            <b/>
            <sz val="9"/>
            <color indexed="81"/>
            <rFont val="Tahoma"/>
            <family val="2"/>
          </rPr>
          <t xml:space="preserve"> 9 DIAS RETROACTIVO</t>
        </r>
      </text>
    </comment>
    <comment ref="E390" authorId="0" shapeId="0">
      <text>
        <r>
          <rPr>
            <b/>
            <sz val="9"/>
            <color indexed="81"/>
            <rFont val="Tahoma"/>
            <family val="2"/>
          </rPr>
          <t>14 DIAS RETROACTIVO</t>
        </r>
      </text>
    </comment>
  </commentList>
</comments>
</file>

<file path=xl/comments2.xml><?xml version="1.0" encoding="utf-8"?>
<comments xmlns="http://schemas.openxmlformats.org/spreadsheetml/2006/main">
  <authors>
    <author>José Joaquin Joa Figuereo</author>
    <author>Audia Yasiris Soto Diaz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José Joaquin Joa Figuereo:</t>
        </r>
        <r>
          <rPr>
            <sz val="9"/>
            <color indexed="81"/>
            <rFont val="Tahoma"/>
            <family val="2"/>
          </rPr>
          <t xml:space="preserve">
REMANENTE 18 DIAS 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05 OCTUBRE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José Joaquin Joa Figuereo:</t>
        </r>
        <r>
          <rPr>
            <sz val="9"/>
            <color indexed="81"/>
            <rFont val="Tahoma"/>
            <family val="2"/>
          </rPr>
          <t xml:space="preserve">
REMANENTE DE UN MES COMPLETO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José Joaquin Joa Figuereo:REMANNTE DE COMBSUTIBLE MES DE OCTUBRE 15 DIAS</t>
        </r>
      </text>
    </comment>
  </commentList>
</comments>
</file>

<file path=xl/sharedStrings.xml><?xml version="1.0" encoding="utf-8"?>
<sst xmlns="http://schemas.openxmlformats.org/spreadsheetml/2006/main" count="2092" uniqueCount="1314">
  <si>
    <t>TOTAL</t>
  </si>
  <si>
    <t>REPUBLICA DOMINICANA</t>
  </si>
  <si>
    <t>TRIBUNAL SUPERIOR ELECTORAL</t>
  </si>
  <si>
    <t>En RD$</t>
  </si>
  <si>
    <t xml:space="preserve">No. </t>
  </si>
  <si>
    <t>EMPLEADO</t>
  </si>
  <si>
    <t>CEDULA</t>
  </si>
  <si>
    <t>POSICION</t>
  </si>
  <si>
    <t>REMANENTE</t>
  </si>
  <si>
    <t>TOTAL REMUNERACION             (RD$)</t>
  </si>
  <si>
    <t>ISR(RD$)</t>
  </si>
  <si>
    <t>DESCUNTOS AUTORIZADOS</t>
  </si>
  <si>
    <t>AFP 2.87% EMPLEADO</t>
  </si>
  <si>
    <t>SFS  3.04% EMPLEADO</t>
  </si>
  <si>
    <t>RIESGO LABORAL</t>
  </si>
  <si>
    <t>DESCUENTO PER-CAPITA</t>
  </si>
  <si>
    <t>TOTAL DESCUENTO</t>
  </si>
  <si>
    <t>SUELDO NETO</t>
  </si>
  <si>
    <t>MONTO PAGADO POR LA INSTITUCIÓN</t>
  </si>
  <si>
    <t>SUELDO MENSUAL BRUTO</t>
  </si>
  <si>
    <t>001-1865272-6</t>
  </si>
  <si>
    <t>001-1800999-2</t>
  </si>
  <si>
    <t>001-1741587-7</t>
  </si>
  <si>
    <t>001-0439915-9</t>
  </si>
  <si>
    <t>001-1359627-4</t>
  </si>
  <si>
    <t>402-2532609-5</t>
  </si>
  <si>
    <t>402-2334045-2</t>
  </si>
  <si>
    <t>003-0093662-2</t>
  </si>
  <si>
    <t>056-0165659-7</t>
  </si>
  <si>
    <t>001-0297451-6</t>
  </si>
  <si>
    <t>224-0042534-8</t>
  </si>
  <si>
    <t>002-0142072-6</t>
  </si>
  <si>
    <t>001-1549136-7</t>
  </si>
  <si>
    <t>001-1713540-0</t>
  </si>
  <si>
    <t>056-0135123-1</t>
  </si>
  <si>
    <t>224-0045296-1</t>
  </si>
  <si>
    <t>136-0017593-2</t>
  </si>
  <si>
    <t>001-0953496-6</t>
  </si>
  <si>
    <t>001-1759844-1</t>
  </si>
  <si>
    <t>018-0054947-7</t>
  </si>
  <si>
    <t>065-0040421-2</t>
  </si>
  <si>
    <t>028-0014078-8</t>
  </si>
  <si>
    <t>402-2116949-9</t>
  </si>
  <si>
    <t>008-0004234-3</t>
  </si>
  <si>
    <t>402-2346947-5</t>
  </si>
  <si>
    <t>001-0383072-5</t>
  </si>
  <si>
    <t>001-0125777-2</t>
  </si>
  <si>
    <t>001-0321125-6</t>
  </si>
  <si>
    <t>001-0826278-3</t>
  </si>
  <si>
    <t>058-0005498-2</t>
  </si>
  <si>
    <t>001-1820141-7</t>
  </si>
  <si>
    <t>001-1927007-2</t>
  </si>
  <si>
    <t>001-1554272-2</t>
  </si>
  <si>
    <t>001-0399674-0</t>
  </si>
  <si>
    <t>402-2540690-5</t>
  </si>
  <si>
    <t>012-0100597-0</t>
  </si>
  <si>
    <t>001-0459610-1</t>
  </si>
  <si>
    <t>001-1011147-3</t>
  </si>
  <si>
    <t>402-2415013-2</t>
  </si>
  <si>
    <t>001-1544450-7</t>
  </si>
  <si>
    <t>402-1730913-3</t>
  </si>
  <si>
    <t>001-0832793-3</t>
  </si>
  <si>
    <t>082-0012357-1</t>
  </si>
  <si>
    <t>402-2047623-4</t>
  </si>
  <si>
    <t>001-1472050-1</t>
  </si>
  <si>
    <t>001-1475533-3</t>
  </si>
  <si>
    <t>001-0509443-7</t>
  </si>
  <si>
    <t>402-2108082-9</t>
  </si>
  <si>
    <t>001-1873292-4</t>
  </si>
  <si>
    <t>046-0033699-6</t>
  </si>
  <si>
    <t>402-2079448-7</t>
  </si>
  <si>
    <t>001-0070568-0</t>
  </si>
  <si>
    <t>001-1859357-3</t>
  </si>
  <si>
    <t>001-1933029-8</t>
  </si>
  <si>
    <t>001-0767499-6</t>
  </si>
  <si>
    <t>402-1364200-8</t>
  </si>
  <si>
    <t>402-2361101-9</t>
  </si>
  <si>
    <t>008-0027827-7</t>
  </si>
  <si>
    <t>223-0139879-2</t>
  </si>
  <si>
    <t>001-1833237-8</t>
  </si>
  <si>
    <t>402-2248972-2</t>
  </si>
  <si>
    <t>001-0168840-6</t>
  </si>
  <si>
    <t>402-3102064-1</t>
  </si>
  <si>
    <t>402-1213093-0</t>
  </si>
  <si>
    <t>048-0082435-3</t>
  </si>
  <si>
    <t>402-2192947-0</t>
  </si>
  <si>
    <t>402-2495183-6</t>
  </si>
  <si>
    <t>402-1569374-4</t>
  </si>
  <si>
    <t>002-0150255-6</t>
  </si>
  <si>
    <t>402-2490461-1</t>
  </si>
  <si>
    <t>402-2117074-5</t>
  </si>
  <si>
    <t>402-2134711-1</t>
  </si>
  <si>
    <t>402-2317672-4</t>
  </si>
  <si>
    <t>402-2025082-9</t>
  </si>
  <si>
    <t>001-0847051-9</t>
  </si>
  <si>
    <t>001-1828394-4</t>
  </si>
  <si>
    <t>031-0573269-1</t>
  </si>
  <si>
    <t>402-1012037-0</t>
  </si>
  <si>
    <t>001-0735240-3</t>
  </si>
  <si>
    <t>001-1778437-1</t>
  </si>
  <si>
    <t>001-1803387-7</t>
  </si>
  <si>
    <t>023-0136685-8</t>
  </si>
  <si>
    <t>041-0013397-6</t>
  </si>
  <si>
    <t>001-0004065-8</t>
  </si>
  <si>
    <t>001-1683523-2</t>
  </si>
  <si>
    <t>001-1585228-7</t>
  </si>
  <si>
    <t>223-0003519-7</t>
  </si>
  <si>
    <t>402-2474550-1</t>
  </si>
  <si>
    <t>049-0048717-6</t>
  </si>
  <si>
    <t>001-0798523-6</t>
  </si>
  <si>
    <t>001-1814416-1</t>
  </si>
  <si>
    <t>068-0040797-2</t>
  </si>
  <si>
    <t>001-1870789-2</t>
  </si>
  <si>
    <t>001-0070558-1</t>
  </si>
  <si>
    <t>402-2114564-8</t>
  </si>
  <si>
    <t>001-1469618-0</t>
  </si>
  <si>
    <t>001-1511169-2</t>
  </si>
  <si>
    <t>001-0526936-9</t>
  </si>
  <si>
    <t>225-0045201-0</t>
  </si>
  <si>
    <t>071-0045938-2</t>
  </si>
  <si>
    <t>068-0047606-8</t>
  </si>
  <si>
    <t>002-0158793-8</t>
  </si>
  <si>
    <t>010-0101467-7</t>
  </si>
  <si>
    <t>223-0119412-6</t>
  </si>
  <si>
    <t>018-0043707-9</t>
  </si>
  <si>
    <t>001-1368951-7</t>
  </si>
  <si>
    <t>001-1798524-2</t>
  </si>
  <si>
    <t>047-0125290-2</t>
  </si>
  <si>
    <t>001-0894979-3</t>
  </si>
  <si>
    <t>001-0226268-0</t>
  </si>
  <si>
    <t>001-1822749-5</t>
  </si>
  <si>
    <t>223-0057126-6</t>
  </si>
  <si>
    <t>402-2208096-8</t>
  </si>
  <si>
    <t>402-2202209-3</t>
  </si>
  <si>
    <t>041-0010090-0</t>
  </si>
  <si>
    <t>041-0006146-6</t>
  </si>
  <si>
    <t>021-0001447-7</t>
  </si>
  <si>
    <t>001-1103667-9</t>
  </si>
  <si>
    <t>001-0096173-9</t>
  </si>
  <si>
    <t>001-1018110-4</t>
  </si>
  <si>
    <t>402-2175716-0</t>
  </si>
  <si>
    <t>115-0000348.5</t>
  </si>
  <si>
    <t>402-2010673-2</t>
  </si>
  <si>
    <t>060-0002407-2</t>
  </si>
  <si>
    <t>402-1877387-3</t>
  </si>
  <si>
    <t>001-0188461-7</t>
  </si>
  <si>
    <t>001-0518002-0</t>
  </si>
  <si>
    <t>001-1853114-4</t>
  </si>
  <si>
    <t>001-0277380-1</t>
  </si>
  <si>
    <t>402-2529226-3</t>
  </si>
  <si>
    <t>001-0783603-3</t>
  </si>
  <si>
    <t>019-0009705-4</t>
  </si>
  <si>
    <t>402-2477964-1</t>
  </si>
  <si>
    <t>001-1444285-8</t>
  </si>
  <si>
    <t>402-0975912-1</t>
  </si>
  <si>
    <t>002-0151464-3</t>
  </si>
  <si>
    <t>001-1862340-4</t>
  </si>
  <si>
    <t>001-1917266-6</t>
  </si>
  <si>
    <t>001-0778460-5</t>
  </si>
  <si>
    <t>055-0018852-8</t>
  </si>
  <si>
    <t>001-0503703-0</t>
  </si>
  <si>
    <t>056-0050202-4</t>
  </si>
  <si>
    <t>001-1237463-2</t>
  </si>
  <si>
    <t>402-2445293-4</t>
  </si>
  <si>
    <t>224-0017001-9</t>
  </si>
  <si>
    <t>001-0175565-0</t>
  </si>
  <si>
    <t>402-2107199-2</t>
  </si>
  <si>
    <t>013-0050387-5</t>
  </si>
  <si>
    <t>001-1239734-4</t>
  </si>
  <si>
    <t>001-0813762-1</t>
  </si>
  <si>
    <t>034-0015340-3</t>
  </si>
  <si>
    <t>001-0088763-7</t>
  </si>
  <si>
    <t>046-0025145-0</t>
  </si>
  <si>
    <t>001-0088001-2</t>
  </si>
  <si>
    <t>060-0019934-6</t>
  </si>
  <si>
    <t>001-1602605-5</t>
  </si>
  <si>
    <t>224-0050636-0</t>
  </si>
  <si>
    <t>001-1671789-3</t>
  </si>
  <si>
    <t>402-2412931-8</t>
  </si>
  <si>
    <t>044-0025340-9</t>
  </si>
  <si>
    <t>402-2505037-2</t>
  </si>
  <si>
    <t>402-2444794-2</t>
  </si>
  <si>
    <t>402-2087155-8</t>
  </si>
  <si>
    <t>402-2314810-3</t>
  </si>
  <si>
    <t>041-0009789-0</t>
  </si>
  <si>
    <t>223-0091990-3</t>
  </si>
  <si>
    <t>001-0011632-6</t>
  </si>
  <si>
    <t>008-0022699-5</t>
  </si>
  <si>
    <t>402-2190817-7</t>
  </si>
  <si>
    <t>223-0127855-6</t>
  </si>
  <si>
    <t>402-2376449-5</t>
  </si>
  <si>
    <t>402-2269348-9</t>
  </si>
  <si>
    <t>402-2236092-3</t>
  </si>
  <si>
    <t>011-0036808-1</t>
  </si>
  <si>
    <t>001-0465553-5</t>
  </si>
  <si>
    <t>072-0010440-9</t>
  </si>
  <si>
    <t>223-0027890-4</t>
  </si>
  <si>
    <t>001-0098263-6</t>
  </si>
  <si>
    <t>402-2296334-6</t>
  </si>
  <si>
    <t>223-0099282-7</t>
  </si>
  <si>
    <t>001-0172716-2</t>
  </si>
  <si>
    <t>402-2500105-2</t>
  </si>
  <si>
    <t>082-0005992-4</t>
  </si>
  <si>
    <t>018-0017242-9</t>
  </si>
  <si>
    <t>001-0148216-4</t>
  </si>
  <si>
    <t>001-1763830-4</t>
  </si>
  <si>
    <t>041-0021250-7</t>
  </si>
  <si>
    <t>223-0034264-3</t>
  </si>
  <si>
    <t>104-0020201-5</t>
  </si>
  <si>
    <t>402-2655866-2</t>
  </si>
  <si>
    <t>001-1278280-0</t>
  </si>
  <si>
    <t>001-0376441-1</t>
  </si>
  <si>
    <t>001-0135217-7</t>
  </si>
  <si>
    <t>001-0083655-0</t>
  </si>
  <si>
    <t>023-0094195-8</t>
  </si>
  <si>
    <t>011-0019881-9</t>
  </si>
  <si>
    <t>001-0152267-0</t>
  </si>
  <si>
    <t>001-1414806-7</t>
  </si>
  <si>
    <t>001-0137263-9</t>
  </si>
  <si>
    <t>224-0046138-4</t>
  </si>
  <si>
    <t>001-0520051-3</t>
  </si>
  <si>
    <t>223-0100921-7</t>
  </si>
  <si>
    <t>001-0109794-7</t>
  </si>
  <si>
    <t>001-0512413-5</t>
  </si>
  <si>
    <t>041-0019265-9</t>
  </si>
  <si>
    <t>001-1288626-2</t>
  </si>
  <si>
    <t>001-1605421-4</t>
  </si>
  <si>
    <t>402-2043515-6</t>
  </si>
  <si>
    <t>402-2747748-2</t>
  </si>
  <si>
    <t>071-0031731-7</t>
  </si>
  <si>
    <t>223-0031703-3</t>
  </si>
  <si>
    <t>402-2333537-9</t>
  </si>
  <si>
    <t>001-0336190-3</t>
  </si>
  <si>
    <t>001-1836684-8</t>
  </si>
  <si>
    <t>402-1217863-2</t>
  </si>
  <si>
    <t>402-0902648-9</t>
  </si>
  <si>
    <t>056-0133829-5</t>
  </si>
  <si>
    <t>047-0013875-5</t>
  </si>
  <si>
    <t>001-1568479-7</t>
  </si>
  <si>
    <t>068-0049202-4</t>
  </si>
  <si>
    <t>041-0004154-2</t>
  </si>
  <si>
    <t>225-0070817-1</t>
  </si>
  <si>
    <t>001-0428466-6</t>
  </si>
  <si>
    <t>068-0055129-0</t>
  </si>
  <si>
    <t>001-1836770-5</t>
  </si>
  <si>
    <t>001-0019642-7</t>
  </si>
  <si>
    <t>001-0718444-2</t>
  </si>
  <si>
    <t>001-1479855-6</t>
  </si>
  <si>
    <t>001-0201969-2</t>
  </si>
  <si>
    <t>402-2932509-3</t>
  </si>
  <si>
    <t>225-0016789-9</t>
  </si>
  <si>
    <t>001-0134186-5</t>
  </si>
  <si>
    <t>001-0572481-9</t>
  </si>
  <si>
    <t>001-0861035-3</t>
  </si>
  <si>
    <t>087-0007593-3</t>
  </si>
  <si>
    <t>001-1302791-6</t>
  </si>
  <si>
    <t>402-2233411-8</t>
  </si>
  <si>
    <t>001-0317038-7</t>
  </si>
  <si>
    <t>093-0020972-4</t>
  </si>
  <si>
    <t>228-0002524-3</t>
  </si>
  <si>
    <t>001-1557164-8</t>
  </si>
  <si>
    <t>402-3843936-4</t>
  </si>
  <si>
    <t>068-0024766-7</t>
  </si>
  <si>
    <t>001-0745834-1</t>
  </si>
  <si>
    <t>001-0172850-9</t>
  </si>
  <si>
    <t>402-2744228-8</t>
  </si>
  <si>
    <t>001-0180574-5</t>
  </si>
  <si>
    <t>402-2421871-5</t>
  </si>
  <si>
    <t>001-0718426-9</t>
  </si>
  <si>
    <t>001-0796137-7</t>
  </si>
  <si>
    <t>001-1759711-2</t>
  </si>
  <si>
    <t>001-0187844-5</t>
  </si>
  <si>
    <t>001-0320821-1</t>
  </si>
  <si>
    <t>001-0119403-3</t>
  </si>
  <si>
    <t>001-0666311-5</t>
  </si>
  <si>
    <t>402-2228104-6</t>
  </si>
  <si>
    <t>402-2045142-7</t>
  </si>
  <si>
    <t>402-2677313-9</t>
  </si>
  <si>
    <t>402-0970742-7</t>
  </si>
  <si>
    <t>001-1091116-1</t>
  </si>
  <si>
    <t>001-1275585-5</t>
  </si>
  <si>
    <t>001-0940382-4</t>
  </si>
  <si>
    <t>001-1660625-2</t>
  </si>
  <si>
    <t>001-0455107-2</t>
  </si>
  <si>
    <t>001-1413786-2</t>
  </si>
  <si>
    <t>402-2127108-9</t>
  </si>
  <si>
    <t>068-0025479-6</t>
  </si>
  <si>
    <t>001-1138184-4</t>
  </si>
  <si>
    <t>012-0070312-0</t>
  </si>
  <si>
    <t>068-0023346-9</t>
  </si>
  <si>
    <t>402-1824010-5</t>
  </si>
  <si>
    <t>001-0873409-6</t>
  </si>
  <si>
    <t>001-1174529-5</t>
  </si>
  <si>
    <t>001-0127851-3</t>
  </si>
  <si>
    <t>054-0135233-0</t>
  </si>
  <si>
    <t>001-1013691-8</t>
  </si>
  <si>
    <t>AFP  7.09% EMPLEADOR</t>
  </si>
  <si>
    <t>SFS 7.10% EMPLEADOR</t>
  </si>
  <si>
    <t>001-0022713-1</t>
  </si>
  <si>
    <t>YGNACIO P. CAMACHO HIDALGO</t>
  </si>
  <si>
    <t>001-0061823-0</t>
  </si>
  <si>
    <t>JUEZ PRESIDENTE</t>
  </si>
  <si>
    <t>MILDRED A. ZAPATA MORA</t>
  </si>
  <si>
    <t>ASISTENTE ADMINISTRATIVO(A)</t>
  </si>
  <si>
    <t>JOSE G. PADILLA RODRIGUEZ</t>
  </si>
  <si>
    <t>ASISTENTE EJECUTIVO(A)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</si>
  <si>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</si>
  <si>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</si>
  <si>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</si>
  <si>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</si>
  <si>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</si>
  <si>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</si>
  <si>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JANET C. TEJADA COLON</t>
  </si>
  <si>
    <t>SECRETARIO(A) EJECUTIVO(A)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</si>
  <si>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</si>
  <si>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</si>
  <si>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</si>
  <si>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</si>
  <si>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</si>
  <si>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</si>
  <si>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PRESIDENCIA</t>
  </si>
  <si>
    <t>DESPACHO MAG.JUAN ALFREDO BIAGGI LAMA</t>
  </si>
  <si>
    <t>JUAN A.  BIAGGI LAMA</t>
  </si>
  <si>
    <t>001-0085844-8</t>
  </si>
  <si>
    <t>JUEZ TITULAR</t>
  </si>
  <si>
    <t>LUIS E. HERRERA ALVAREZ</t>
  </si>
  <si>
    <t>RAQUEL Y. HERRERA ALVAREZ</t>
  </si>
  <si>
    <t>003-0102594-6</t>
  </si>
  <si>
    <t>ASISTENTE</t>
  </si>
  <si>
    <t>JOSE N.  GOMEZ TEJADA</t>
  </si>
  <si>
    <t>ARIEL E.  MEJIA CASTRO</t>
  </si>
  <si>
    <t>JUAN J. QUEZADA RODRIGUEZ</t>
  </si>
  <si>
    <t>SUSANA A. BERNABE GONZALEZ</t>
  </si>
  <si>
    <t>CARMEN A. JOAQUIN FERREIRAS</t>
  </si>
  <si>
    <t>CAROLYN PIMENTEL BEATO</t>
  </si>
  <si>
    <t>SECRETARIA(O) II</t>
  </si>
  <si>
    <t>JHONY L.  ORTIZ GUERRERO</t>
  </si>
  <si>
    <t>003-0065899-3</t>
  </si>
  <si>
    <t>SEGURIDAD II</t>
  </si>
  <si>
    <t>WASCAR R.  ARIAS RODRIGUEZ</t>
  </si>
  <si>
    <t>003-0049378-0</t>
  </si>
  <si>
    <t>DESPACHO MAG. ROSA FIOR D ALIZA PEREZ DE GARCIA</t>
  </si>
  <si>
    <t>ROSA F. PEREZ DE GARCIA</t>
  </si>
  <si>
    <t>001-0125884-6</t>
  </si>
  <si>
    <t>JUEZA TITULAR</t>
  </si>
  <si>
    <t>NIDIA A. ULERIO HERNANDEZ</t>
  </si>
  <si>
    <t>FREDDY G. MORETA</t>
  </si>
  <si>
    <t>MARISOL D. RODRIGUEZ GUZMAN DE ROSA</t>
  </si>
  <si>
    <t>HEIDI M. POU CANAHUATE</t>
  </si>
  <si>
    <t>GREGORIT J. MARTINEZ MENCIA</t>
  </si>
  <si>
    <t>023-0103287-2</t>
  </si>
  <si>
    <t>WENDY M. GOMEZ RIVERA</t>
  </si>
  <si>
    <t>JOSE D. GARCIA</t>
  </si>
  <si>
    <t>ABOGADO(A) II</t>
  </si>
  <si>
    <t>SAGIE A. ROEDAN MATEO</t>
  </si>
  <si>
    <t>JESSICA A. MATOS PEGUERO</t>
  </si>
  <si>
    <t>402-2685390-7</t>
  </si>
  <si>
    <t>VICTOR M. ESTEVEZ VALDEZ</t>
  </si>
  <si>
    <t>MIRLA V.  SANCHEZ NOBLE</t>
  </si>
  <si>
    <t>AUXILIAR I</t>
  </si>
  <si>
    <t>DESPACHO MAG. PEDRO PABLO YERMENOS FORASTIERI</t>
  </si>
  <si>
    <t>PEDRO P. YERMENOS FORASTIERI</t>
  </si>
  <si>
    <t>001-0103874-3</t>
  </si>
  <si>
    <t>LUCILLE S. SALCEDO OLIVERO</t>
  </si>
  <si>
    <t>ALDO R. MERCEDES MEDRANO</t>
  </si>
  <si>
    <t>ANDRES ABREU CLASE</t>
  </si>
  <si>
    <t>001-0200091-6</t>
  </si>
  <si>
    <t>ASISTENTE DE DESPACHO</t>
  </si>
  <si>
    <t>SAMUEL E. MEJIA DE LOS SANTOS</t>
  </si>
  <si>
    <t>MELANIE M. HOLGUIN MARTINEZ</t>
  </si>
  <si>
    <t>ROSARIO A. ARACHE JIMENEZ</t>
  </si>
  <si>
    <t>NURIS FORCHUE</t>
  </si>
  <si>
    <t>ABOGADO(A) AYUDANTE  II</t>
  </si>
  <si>
    <t>DESPACHO MAG. FERNANDO FERNANDEZ CRUZ</t>
  </si>
  <si>
    <t>FERNANDO FERNANDEZ CRUZ</t>
  </si>
  <si>
    <t>093-0034712-8</t>
  </si>
  <si>
    <t>SAMUEL E. ENCARNACION MERCEDES</t>
  </si>
  <si>
    <t>PERLA M. DIEGUEZ DE LOS SANTOS</t>
  </si>
  <si>
    <t xml:space="preserve">MARIA A. MUÑOZ PADILLA </t>
  </si>
  <si>
    <t>402-2441231-8</t>
  </si>
  <si>
    <t>MAXIMO ABREU THEN</t>
  </si>
  <si>
    <t>EVARISTO CONTRERAS DOMINGUEZ</t>
  </si>
  <si>
    <t>HEIDY E. TEJADA SANCHEZ DE AQUINO</t>
  </si>
  <si>
    <t>FLERIDA B. DOTEL ESPINOSA</t>
  </si>
  <si>
    <t>CALINA BELTRE GONZALEZ</t>
  </si>
  <si>
    <t>402-3810933-0</t>
  </si>
  <si>
    <t xml:space="preserve">JORGE E. MENDEZ ALMONT </t>
  </si>
  <si>
    <t>SECRETARIA GENERAL</t>
  </si>
  <si>
    <t>RUBEN D. CEDEÑO UREÑA</t>
  </si>
  <si>
    <t>SECRETARIO(A) GENERAL</t>
  </si>
  <si>
    <t>EVELYN O. VALDEZ ISABEL</t>
  </si>
  <si>
    <t>GABRIELA M. URBAEZ ANTIGUA</t>
  </si>
  <si>
    <t>SUPLENTE SECRETARIO(A) GENERAL</t>
  </si>
  <si>
    <t>ANDY Y. SANTANA CORDONES</t>
  </si>
  <si>
    <t>LIBIDA SANCHEZ MARTINEZ</t>
  </si>
  <si>
    <t>MAGNOLIA N. TORIBIO PERALTA</t>
  </si>
  <si>
    <t>MARY ROSARIO DE RODRIGUEZ</t>
  </si>
  <si>
    <t>RAMON A. RUIZ DIAZ</t>
  </si>
  <si>
    <t>CARLOS A. PEREZ LARA</t>
  </si>
  <si>
    <t>ELHIANA V. HERRERA HERNANDEZ</t>
  </si>
  <si>
    <t>MANUEL GARCIA GERONIMO</t>
  </si>
  <si>
    <t>YUBELKIS A. BAEZ REYES</t>
  </si>
  <si>
    <t>JOSUE A. ARTILES MOTA</t>
  </si>
  <si>
    <t>ESPECIALISTA DE SISTEMA SIGOB-TRE</t>
  </si>
  <si>
    <t>ASHLEY SANCHEZ ALCANTARA</t>
  </si>
  <si>
    <t>COORDINADOR(A) DE GESTION DE DOCUMENTOS</t>
  </si>
  <si>
    <t>LUZ D. MARTINEZ ESPINAL</t>
  </si>
  <si>
    <t>YOJANNY LIRIANO PEREZ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</si>
  <si>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</si>
  <si>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</si>
  <si>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</si>
  <si>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</si>
  <si>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</si>
  <si>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</si>
  <si>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</si>
  <si>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</si>
  <si>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</si>
  <si>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</si>
  <si>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MAYRA A. RODRIGUEZ REYES</t>
  </si>
  <si>
    <t>MALAQUÍAS N. PEÑA PEREZ</t>
  </si>
  <si>
    <t>CARLOS J. ENCARNACION QUIROZ</t>
  </si>
  <si>
    <t>MENSAJERO EXTERNO</t>
  </si>
  <si>
    <t>KEVIN A. VELEZ SANCHEZ</t>
  </si>
  <si>
    <t>EIMER D. PEREZ PEREZ</t>
  </si>
  <si>
    <t>LIDIA NIVAR PEREYRA</t>
  </si>
  <si>
    <t>MENSAJERA INTERNA</t>
  </si>
  <si>
    <t>DIRECCION DE RECTIFICACION DE ACTAS DEL ESTADO CIVIL</t>
  </si>
  <si>
    <t>ENILDA M. ORTIZ RODRIGUEZ</t>
  </si>
  <si>
    <t xml:space="preserve">DIRECTOR(A) </t>
  </si>
  <si>
    <t>ELISA A. ABREU JIMENEZ</t>
  </si>
  <si>
    <t>SUB-DIRECTORA</t>
  </si>
  <si>
    <t>SARA C. ROSARIO SANCHEZ</t>
  </si>
  <si>
    <t xml:space="preserve">SUB-DIRECTOR(A) </t>
  </si>
  <si>
    <t>FANY VILLALONA CABRERA DE CUEVAS</t>
  </si>
  <si>
    <t>JOSE M. QUIÑONES DISLA</t>
  </si>
  <si>
    <t>NINOSKA M. COSSIO RODRIGUEZ</t>
  </si>
  <si>
    <t xml:space="preserve">ABOGADO(A) AYUDANTE </t>
  </si>
  <si>
    <t>KETTY A. MEDINA FELIZ</t>
  </si>
  <si>
    <t>KEILA M. MATEO RAMIREZ</t>
  </si>
  <si>
    <t xml:space="preserve">JESSICA A. CORDONES SANTANA </t>
  </si>
  <si>
    <t>JAZMIN ARIAS ARAUJO</t>
  </si>
  <si>
    <t>PAOLA E. ALCANTARA BOBEA</t>
  </si>
  <si>
    <t xml:space="preserve"> ABOGADO(A) AYUDANTE II</t>
  </si>
  <si>
    <t>ALDO E. PEGUERO REYES</t>
  </si>
  <si>
    <t>AMPARO UPIA JIMENEZ</t>
  </si>
  <si>
    <t>ANGELICA M. LALONDRIZ GONZALEZ</t>
  </si>
  <si>
    <t>ARIADNA Y. SUERO PEREZ</t>
  </si>
  <si>
    <t>ARIELA M. BALDERA GUTIERREZ</t>
  </si>
  <si>
    <t>BILL L. PEÑA BATISTA</t>
  </si>
  <si>
    <t>CAMILO N. HEREDIA JIMENEZ</t>
  </si>
  <si>
    <t>CARMEN F. URQUIA BATISTA</t>
  </si>
  <si>
    <t xml:space="preserve">ABOGADO(A) AYUDANTE II </t>
  </si>
  <si>
    <t>DAVID R. MORETA MORENO</t>
  </si>
  <si>
    <t>EDELMIRA OVALLES POLANCO</t>
  </si>
  <si>
    <t>ESTHER M. FERRERAS ESTEVEZ DE PEREYRA</t>
  </si>
  <si>
    <t>FARAH M. ALMANZAR PEREZ</t>
  </si>
  <si>
    <t>FERNANDA REYNOSO REYES</t>
  </si>
  <si>
    <t>FRANCYS C. CESPEDES VASQUEZ</t>
  </si>
  <si>
    <t>GENESIS S. ABREU BRITO</t>
  </si>
  <si>
    <t>GLENYS MINAYA MANCEBO</t>
  </si>
  <si>
    <t>HUGO F. ALVAREZ HAPUD</t>
  </si>
  <si>
    <t>CLAURY J. FERREIRA GUABA</t>
  </si>
  <si>
    <t>IVETTI R. ABREU POUERIET</t>
  </si>
  <si>
    <t>028-0070614-1</t>
  </si>
  <si>
    <t>JOSE I. FRIAS GUERRERO</t>
  </si>
  <si>
    <t>JULIA MATEO OGANDO</t>
  </si>
  <si>
    <t>KAREN M. MOYA FRIAS</t>
  </si>
  <si>
    <t>MAGDERINE DIPRE LORENZO</t>
  </si>
  <si>
    <t>MARIA I. ALCANTARA JIMENEZ</t>
  </si>
  <si>
    <t>MARIEN D. CASTILLO ZORRILLA</t>
  </si>
  <si>
    <t>MARTHA M. ELAS ROA</t>
  </si>
  <si>
    <t>MAURA J. CABREJA MOREL</t>
  </si>
  <si>
    <t>KENIA C. CABREJA SANCHEZ DE RICHETTI</t>
  </si>
  <si>
    <t xml:space="preserve">041-0014043-5   </t>
  </si>
  <si>
    <t>ABOGADA  II</t>
  </si>
  <si>
    <t>MIRNA V.  NATERA DE DE LA CRUZ</t>
  </si>
  <si>
    <t>LUZ A. ORTEGA CACERES</t>
  </si>
  <si>
    <t>OSCARINA D. HERNANDEZ TEJADA DE DE LEON</t>
  </si>
  <si>
    <t>RAFAEL CAPELLAN NOVA</t>
  </si>
  <si>
    <t>RAQUEL Y. PIMENTEL GOMEZ</t>
  </si>
  <si>
    <t>ROSA A. VELEZ LOPEZ DE PIÑA</t>
  </si>
  <si>
    <t>ROSANNI M. ROMAN GALVAS</t>
  </si>
  <si>
    <t>SILVESTRE I. POLANCO COSTE</t>
  </si>
  <si>
    <t>SOLAINE R. ESPINAL RODRIGUEZ</t>
  </si>
  <si>
    <t>YODALY B. HICIANO RODRIGUEZ</t>
  </si>
  <si>
    <t>TITO VENTURA RACERO</t>
  </si>
  <si>
    <t>ANALISTA II</t>
  </si>
  <si>
    <t>RAFAEL A. BAEZ JIMENEZ</t>
  </si>
  <si>
    <t>RAFAELA E. MENA DIAZ DE FERNANDEZ</t>
  </si>
  <si>
    <t>KARLA A. DEL ROSARIO VARGAS</t>
  </si>
  <si>
    <t>MARIA G. MARTINEZ FERNANDEZ</t>
  </si>
  <si>
    <t>MARIEL A. FELIZ VASQUEZ</t>
  </si>
  <si>
    <t>ANDREA M. JESUS ARAUJO</t>
  </si>
  <si>
    <t>KATERYNE V. DE LEON</t>
  </si>
  <si>
    <t>YOKASTA E. GUILLEN OLIVARES DE MARTE</t>
  </si>
  <si>
    <t>GEIDY Y. ASENCIO ANDUJAR</t>
  </si>
  <si>
    <t>402-2515028-9</t>
  </si>
  <si>
    <t>DIGITADOR(A)</t>
  </si>
  <si>
    <t>IVELLY A. MERCEDES VARGAS</t>
  </si>
  <si>
    <t>VICTOR E. FERRERAS MEDRANO</t>
  </si>
  <si>
    <t>VERONICA E. COLOMBO SEVERINO</t>
  </si>
  <si>
    <t>ISABEL SOSA PARRA</t>
  </si>
  <si>
    <t>RONI A. POZO LACHAPEL</t>
  </si>
  <si>
    <t>ARCHIVISTA</t>
  </si>
  <si>
    <t xml:space="preserve">YOEL HENRIQUEZ </t>
  </si>
  <si>
    <t>001-1078655-5</t>
  </si>
  <si>
    <t>FOTOCOPIADOR</t>
  </si>
  <si>
    <t>LUIS A. PEREZ LORA</t>
  </si>
  <si>
    <t>DIRECCION DE RELACIONES INTERNACIONALES Y COOPERACION</t>
  </si>
  <si>
    <t>PEDRO GIL TURBIDES</t>
  </si>
  <si>
    <t>PAMELA N. GONELL MARTE</t>
  </si>
  <si>
    <t>CRUCITA MATEO GUZMAN</t>
  </si>
  <si>
    <t>DIRECCION CONTENCIOSA ELECTORAL</t>
  </si>
  <si>
    <t>PEDRO J. CASTELLANOS HERNANDEZ</t>
  </si>
  <si>
    <t>GLADYS A. AZCONA DIAZ</t>
  </si>
  <si>
    <t>DIANA V. SANCHEZ VENTURA</t>
  </si>
  <si>
    <t>KATHERINE N. DIAZ FERNANDEZ</t>
  </si>
  <si>
    <t>LUIS O. ESTRELLA BONILLA</t>
  </si>
  <si>
    <t>ROBERT A. MARRERO REYES</t>
  </si>
  <si>
    <t>SAMUEL MEJIA TAVERAS</t>
  </si>
  <si>
    <t>STEFANY M. PEÑA HERNANDEZ</t>
  </si>
  <si>
    <t>KARINA N. ESPINAL OVALLE</t>
  </si>
  <si>
    <t>DIRECCION DE TECNOLOGIA DE LA INFORMACION</t>
  </si>
  <si>
    <t>ELVIN J. MENDOZA TORRES</t>
  </si>
  <si>
    <t>LEOVIGILDO T. CAIRO BAUTISTA</t>
  </si>
  <si>
    <t>ENCARGADO(A) DE INFRAESTRUCTURA Y COMUNICACIONES</t>
  </si>
  <si>
    <t>ORDALITO D. RODRIGUEZ PERALTA</t>
  </si>
  <si>
    <t>ENCARGADO(A) DE ANALISIS Y DESARROLLO</t>
  </si>
  <si>
    <t>VICTOR P. DE CAMPS VARGAS</t>
  </si>
  <si>
    <t>ENCARGADO(A) DIVISION  DE SOPORTE TECNICO</t>
  </si>
  <si>
    <t>DILANNIA Y. TAVERAS NUÑEZ</t>
  </si>
  <si>
    <t xml:space="preserve">COORDINADOR(A) INFORMATICA </t>
  </si>
  <si>
    <t>LUIS M. VALDEZ FELIZ</t>
  </si>
  <si>
    <t>GESTOR(A) DE HELP DESK</t>
  </si>
  <si>
    <t>YOANNA A. PAULINO PAULINO</t>
  </si>
  <si>
    <t>ANTHONY CONTRERA CHARPENTIER</t>
  </si>
  <si>
    <t>TECNICO INFORMATICO ESPECIALISTA  DE SISTEMA SIGOB-TRANSDOC</t>
  </si>
  <si>
    <t>ARLNOLD B. EMMANUEL PEÑA PEÑA</t>
  </si>
  <si>
    <t>SOPORTE DE REDES</t>
  </si>
  <si>
    <t>JAIME J. GARCIA QUEZADA</t>
  </si>
  <si>
    <t>ENMANUEL ALFARO CRUZ</t>
  </si>
  <si>
    <t>CAROLINA DIAZ PEREZ</t>
  </si>
  <si>
    <t>SOPORTE TECNICO</t>
  </si>
  <si>
    <t>DIONISIO MALDONADO GUZMAN</t>
  </si>
  <si>
    <t>ORLANDO E. ROSARIO DE LOS SANTOS</t>
  </si>
  <si>
    <t>LUISA M. CONTRERAS PAULINO</t>
  </si>
  <si>
    <t>JOHANN M. GONZALEZ PERDOMO</t>
  </si>
  <si>
    <t>AUXILIAR DE CALL CENTER</t>
  </si>
  <si>
    <t>MADELLINE I. ECHAVARRIA RODRIGUEZ</t>
  </si>
  <si>
    <t>RUBEN D. CARRERAS SORIANO</t>
  </si>
  <si>
    <t>RUBI CAPELLAN MELENDEZ</t>
  </si>
  <si>
    <t>ADENYS PEREZ DE LOS SANTOS</t>
  </si>
  <si>
    <t>DENNY G. JAQUEZ CASTELLANOS</t>
  </si>
  <si>
    <t>LAURA E. FAMILIA POLANCO</t>
  </si>
  <si>
    <t>DIRECCION FINANCIERA</t>
  </si>
  <si>
    <t>ELISA J. PIMENTEL PEREZ</t>
  </si>
  <si>
    <t>MARIA Y. ROSADO RIVAS</t>
  </si>
  <si>
    <t>001-0840490-6</t>
  </si>
  <si>
    <t xml:space="preserve">YOLDANY POLANCO ALCANTARA </t>
  </si>
  <si>
    <t>ANALISTA FINANCIERA</t>
  </si>
  <si>
    <t>CLARIDANY DE LOS SANTOS ORTIZ</t>
  </si>
  <si>
    <t xml:space="preserve">ANALISTA II </t>
  </si>
  <si>
    <t>DIRECCION DE RECURSOS HUMANOS</t>
  </si>
  <si>
    <t>EULALIA VASQUEZ NUÑEZ</t>
  </si>
  <si>
    <t>ERIKA PEREZ PEREZ</t>
  </si>
  <si>
    <t>LUCITANIA DE LEON DEL CARMEN</t>
  </si>
  <si>
    <t>FRANCISCO A. CAMPUSANO LAFONTAINE</t>
  </si>
  <si>
    <t>KATHERINE M. RODRIGUEZ RODRIGUEZ</t>
  </si>
  <si>
    <t>JAHAIRA L. DOMINGUEZ YAPUL</t>
  </si>
  <si>
    <t>001-1265471-0</t>
  </si>
  <si>
    <t>MARIA Z. DIAZ TRINIDAD</t>
  </si>
  <si>
    <t>DIRECCION DE PLANIFICACION Y DESARROLLO</t>
  </si>
  <si>
    <t>CARLOS A. POLANCO DIAZ</t>
  </si>
  <si>
    <t>KARINA PERDOMO</t>
  </si>
  <si>
    <t>ANGIE C. SANTOS SIERRA</t>
  </si>
  <si>
    <t>001-0738779-5</t>
  </si>
  <si>
    <t>ARIELA D. PUJOLS JAQUEZ</t>
  </si>
  <si>
    <t>EGLIMAR ROSARIO FELIZ</t>
  </si>
  <si>
    <t>DIRECCION DE INSPECCION</t>
  </si>
  <si>
    <t>DULCE J. VICTORIA YEB</t>
  </si>
  <si>
    <t>001-0139422-9</t>
  </si>
  <si>
    <t>RAFAEL E. PEGUERO</t>
  </si>
  <si>
    <t>003-0007870-6</t>
  </si>
  <si>
    <t>SHEILA Y. MIESES SANTANA</t>
  </si>
  <si>
    <t>001-0734164-6</t>
  </si>
  <si>
    <t>ELIANA C. RAMIREZ SANZ</t>
  </si>
  <si>
    <t>INSPECTOR(A)</t>
  </si>
  <si>
    <t>CLARA M. LUCIANO NICASIO</t>
  </si>
  <si>
    <t>JOSE A. DE JESUS GALVEZ</t>
  </si>
  <si>
    <t>JOSE A. MERCEDES LANTIGUA</t>
  </si>
  <si>
    <t>JUAN R. ARNAUD CASTILLO</t>
  </si>
  <si>
    <t>KATHERIN  D. SARITA GIL</t>
  </si>
  <si>
    <t>034-0059644-5</t>
  </si>
  <si>
    <t>RAMON A. FAÑA SUAREZ</t>
  </si>
  <si>
    <t>YOVANNY Y. RAMOS MATOS</t>
  </si>
  <si>
    <t xml:space="preserve">DARWIN G. MINAYA NUÑEZ </t>
  </si>
  <si>
    <t>ZAIRA R. PICHARDO PONCE DE LEON</t>
  </si>
  <si>
    <t>047-0011630-6</t>
  </si>
  <si>
    <t xml:space="preserve">MIRIAN R. FLORENTINO DE NUÑEZ </t>
  </si>
  <si>
    <t>LEIDY E. SOTO ESPINAL</t>
  </si>
  <si>
    <t>CAROL C. CHALAS DEL LEON</t>
  </si>
  <si>
    <t>DIRECCION DE AUDITORIA INTERNA</t>
  </si>
  <si>
    <t>LUZ D. GOMEZ NUÑEZ DE CABRERA</t>
  </si>
  <si>
    <t>001-853576-6</t>
  </si>
  <si>
    <t xml:space="preserve">ANGEL M. RUBIERA FERRER </t>
  </si>
  <si>
    <t>CLARA E. MARIÑEZ TEJEDA</t>
  </si>
  <si>
    <t>AUDITOR(A) II</t>
  </si>
  <si>
    <t>MARILUZ VASQUEZ RODRIGUEZ</t>
  </si>
  <si>
    <t>DORALISI JEREZ SANCHEZ</t>
  </si>
  <si>
    <t>AUDITORA I</t>
  </si>
  <si>
    <t>DIRECCION ADMINISTRATIVA</t>
  </si>
  <si>
    <t>NOE VASQUEZ CAMILO</t>
  </si>
  <si>
    <t>DIRECTOR(A)</t>
  </si>
  <si>
    <t>FRANCHESCA RODRIGUEZ NUÑEZ</t>
  </si>
  <si>
    <t>RUTH E. MOLINA ABREU</t>
  </si>
  <si>
    <t>NERIS A. MERICI CRUZ VOLQUEZ</t>
  </si>
  <si>
    <t>DIRECCION DE COMUNICACIONES Y RELACIONES PUBLICAS</t>
  </si>
  <si>
    <t>PEDRO A. CASTRO</t>
  </si>
  <si>
    <t>COORDINADOR(A) DE PRENSA</t>
  </si>
  <si>
    <t>MIGUEL A. BOBADILLA PUELLO</t>
  </si>
  <si>
    <t>WEBMASTER</t>
  </si>
  <si>
    <t>NELISSA FANFAN JIMENEZ</t>
  </si>
  <si>
    <t>PERIODISTA</t>
  </si>
  <si>
    <t>LEURIXANDER PIÑA POLANCO</t>
  </si>
  <si>
    <t>MANEJADOR(A) DE REDES SOCIALES</t>
  </si>
  <si>
    <t>ARIEL PANIAGUA GARCIA</t>
  </si>
  <si>
    <t>DISEÑADOR GRAFICO</t>
  </si>
  <si>
    <t>PABLO E. MERAN BELTRE</t>
  </si>
  <si>
    <t>CAMAROGRAFO(A)</t>
  </si>
  <si>
    <t>ANABEL GARCIA CANARIO</t>
  </si>
  <si>
    <t>FOTOGRAFO(A)</t>
  </si>
  <si>
    <t>OFICINA DE ACCESO A LA INFORMACION</t>
  </si>
  <si>
    <t>CELSA CONTRERAS ALMONTE</t>
  </si>
  <si>
    <t>ROBERTO V. GUERRERO LOPEZ</t>
  </si>
  <si>
    <t>MANUELA C. ENCARNACION DE LOS SANTOS</t>
  </si>
  <si>
    <t>012-0115847-2</t>
  </si>
  <si>
    <t>HENRRI CUELLO RAMIREZ</t>
  </si>
  <si>
    <t>CONSULTOR(A) JURIDICO(A)</t>
  </si>
  <si>
    <t>CRINILDA TRINIDAD ASTACIO</t>
  </si>
  <si>
    <t>001-0536511-8</t>
  </si>
  <si>
    <t>DANIEL A. IBERT ROCA</t>
  </si>
  <si>
    <t>AMELIA A. LARA LINARES</t>
  </si>
  <si>
    <t>CONSULTORIA JURIDICA</t>
  </si>
  <si>
    <t>DIRECCION DE JUNTAS ELECTORALES Y PARTIDOS POLITICOS</t>
  </si>
  <si>
    <t>FRANCISCO A. PEÑA GONZALEZ</t>
  </si>
  <si>
    <t>SOL M. LOPEZ MATA DE MATEO</t>
  </si>
  <si>
    <t>001-1765594-4</t>
  </si>
  <si>
    <t>DEPARTAMENTO DE TRANSPORTACION</t>
  </si>
  <si>
    <t>RAMON MARTINEZ RODRIGUEZ</t>
  </si>
  <si>
    <t>ENCARGADO(A)</t>
  </si>
  <si>
    <t>ANGEL L. REYES RAMIREZ</t>
  </si>
  <si>
    <t>001-0132788-0</t>
  </si>
  <si>
    <t>COORDINADOR(A) DE SERVICIOS</t>
  </si>
  <si>
    <t>YUHAIDY DEL C. REYNOSO GUILLEN DE CAMACHO</t>
  </si>
  <si>
    <t>001-1628210-4</t>
  </si>
  <si>
    <t>VICTOR CUELLO VALDEZ</t>
  </si>
  <si>
    <t>001-0055574-7</t>
  </si>
  <si>
    <t>CHOFER</t>
  </si>
  <si>
    <t xml:space="preserve">LIDIO CARO NICOLAS </t>
  </si>
  <si>
    <t>402-4124199-7</t>
  </si>
  <si>
    <t>FRANKLIN MOLINA ACEVEDO</t>
  </si>
  <si>
    <t>001-1346655-1</t>
  </si>
  <si>
    <t>YOELIN GARCIA</t>
  </si>
  <si>
    <t>223-0103847-1</t>
  </si>
  <si>
    <t>EDDY A. MORA DIAZ</t>
  </si>
  <si>
    <t xml:space="preserve">CHOFER </t>
  </si>
  <si>
    <t>SANDY J. ARIAS JIMENEZ</t>
  </si>
  <si>
    <t>DIEGO L. GARCIA MONTERO</t>
  </si>
  <si>
    <t>014-0014341-6</t>
  </si>
  <si>
    <t>RAMIRES D. REYES LEDESMA</t>
  </si>
  <si>
    <t>001-0287931-9</t>
  </si>
  <si>
    <t>SICTO M. DE PAULA</t>
  </si>
  <si>
    <t>001-0418666-3</t>
  </si>
  <si>
    <t>DEPARTAMENTO DE PUBLICACIONES</t>
  </si>
  <si>
    <t xml:space="preserve">ENCARGADO(A) </t>
  </si>
  <si>
    <t>LAURA J. BAUTISTA DE JESUS</t>
  </si>
  <si>
    <t>001-1881419-3</t>
  </si>
  <si>
    <t>ANA J. HERNANDEZ DE LA CRUZ</t>
  </si>
  <si>
    <t>MICHELE M. ARIAS BARBOUR DE PEREZ</t>
  </si>
  <si>
    <t>DEPARTAMENTO DE CONTABILIDAD</t>
  </si>
  <si>
    <t>JOSE J. JOA FIGUEREO</t>
  </si>
  <si>
    <t xml:space="preserve">ANTONIA ABREU PEÑA </t>
  </si>
  <si>
    <t>YARILEYDI M. GUERRERO DANIEL</t>
  </si>
  <si>
    <t>JORGE L. ACOSTA VIÑAS</t>
  </si>
  <si>
    <t>ANGEL L. JON FELIZ</t>
  </si>
  <si>
    <t>DEPARTAMENTO DE SERVICIOS GENERALES</t>
  </si>
  <si>
    <t>EDWIN M. ROSARIO ROSARIO</t>
  </si>
  <si>
    <t>BELKIS H. QUELIZ GENAO</t>
  </si>
  <si>
    <t>YDIORGINA JIMENEZ VIZCAINO</t>
  </si>
  <si>
    <t>JUAN Y. BURGOS SANCHEZ</t>
  </si>
  <si>
    <t>ELECTRICISTA</t>
  </si>
  <si>
    <t>DIEGO TAVERA MENDEZ</t>
  </si>
  <si>
    <t>JOSE A. PEGUERO RAMON</t>
  </si>
  <si>
    <t>RAMON POLANCO DE LA ROSA</t>
  </si>
  <si>
    <t>WILFRIDO A. JEREZ BATISTA</t>
  </si>
  <si>
    <t>DEPARTAMENTO DE PRESUPUESTO</t>
  </si>
  <si>
    <t>DEYSIS E. MATOS DE BRITO</t>
  </si>
  <si>
    <t>MIGUELINA F. FRANCISCO DE GARCIA</t>
  </si>
  <si>
    <t>AGUSTINA S. GARCIA DE LA ROSA</t>
  </si>
  <si>
    <t>DEPARTAMENTO DE COMPRAS Y CONTRATACIONES</t>
  </si>
  <si>
    <t>MARIA I. SANCHEZ DE BONNELLY</t>
  </si>
  <si>
    <t>056-0047295-4</t>
  </si>
  <si>
    <t>LILLIAM POLANCO NAVEO</t>
  </si>
  <si>
    <t>DANAURY ESPINAL CASTILLO</t>
  </si>
  <si>
    <t>NICOLE A. RUIZ ROSARIO</t>
  </si>
  <si>
    <t>ELIZABETH P. REYES JORGE</t>
  </si>
  <si>
    <t>DEPARTAMENTO DE RELACIONES PUBLICAS</t>
  </si>
  <si>
    <t>DEPARTAMENTO DE CORRESPONDENCIA Y ARCHIVO</t>
  </si>
  <si>
    <t>RAFAEL ROSARIO VASQUEZ</t>
  </si>
  <si>
    <t>049-0046784-8</t>
  </si>
  <si>
    <t>GEOVANNY F. LANTIGUA VARGAS</t>
  </si>
  <si>
    <t>001-0142485-1</t>
  </si>
  <si>
    <t xml:space="preserve">YUDERKA SERI PEREZ DE TORIBIO </t>
  </si>
  <si>
    <t>001-0846912-3</t>
  </si>
  <si>
    <t>JORGE L. DELGADO</t>
  </si>
  <si>
    <t>053-0011140-7</t>
  </si>
  <si>
    <t>ROBERTO OVANDO GERMAN</t>
  </si>
  <si>
    <t>001-0552214-8</t>
  </si>
  <si>
    <t>WILMER R. DE LEON BLANCO</t>
  </si>
  <si>
    <t>001-1622336-3</t>
  </si>
  <si>
    <t>FABIO J. TERRERO QUEVEDO</t>
  </si>
  <si>
    <t>001-1831698-3</t>
  </si>
  <si>
    <t>PABLO PLACENCIO DIAZ</t>
  </si>
  <si>
    <t>402-3360340-2</t>
  </si>
  <si>
    <t>DIVISION DE ASUNTOS ACADEMICOS E INVESTIGACION</t>
  </si>
  <si>
    <t>RAFAEL M. REYNOSO RODRIGUEZ</t>
  </si>
  <si>
    <t>YENNELY H. BRACHE JIMENEZ</t>
  </si>
  <si>
    <t>DIVISION DE MANTENIMIENTO</t>
  </si>
  <si>
    <t>SERGIO R. ROQUE MARCHENA</t>
  </si>
  <si>
    <t>BAWEL M. MEJIA SANCHEZ</t>
  </si>
  <si>
    <t>PLOMERO</t>
  </si>
  <si>
    <t>SENCION OGANDO MARTINEZ</t>
  </si>
  <si>
    <t xml:space="preserve">ENCARGADO(A)  </t>
  </si>
  <si>
    <t>MENSIA S. ALCANTARA BAEZ</t>
  </si>
  <si>
    <t xml:space="preserve">SUPERVISOR(A) </t>
  </si>
  <si>
    <t>JACQUELINE D. ABREU ROSARIO</t>
  </si>
  <si>
    <t>WILLEM M. LOCKWARD MENDEZ</t>
  </si>
  <si>
    <t>JOEL A. LIRIANO FERNANDEZ</t>
  </si>
  <si>
    <t xml:space="preserve">CAMARERO(A) </t>
  </si>
  <si>
    <t>JONATHAN BRITO GENAO</t>
  </si>
  <si>
    <t>ALTAGRACIA OTAÑO MORETA</t>
  </si>
  <si>
    <t>CONSERJE</t>
  </si>
  <si>
    <t>ANABEL LUCIANO CARMONA</t>
  </si>
  <si>
    <t>RAFAEL A. LORA VALLEJO</t>
  </si>
  <si>
    <t>ALBERT A. MARTINEZ VELAZQUEZ</t>
  </si>
  <si>
    <t>AURELIA M. PAULINO DE VALDEZ</t>
  </si>
  <si>
    <t>BRISEIDA MATOS MATOS</t>
  </si>
  <si>
    <t>ALBERTO MORENO RODRIGUEZ</t>
  </si>
  <si>
    <t>DAMARIS M. ALVAREZ HAZIM DE SILVA</t>
  </si>
  <si>
    <t>FRANCISCA ROSARIO GARCIA</t>
  </si>
  <si>
    <t>MARINA LORENZO</t>
  </si>
  <si>
    <t>MERCEDES CASTAÑO RIVERA</t>
  </si>
  <si>
    <t>NATANAEL SANTOS ORTEGA</t>
  </si>
  <si>
    <t>SECUNDINA LIRANZO LORENZO</t>
  </si>
  <si>
    <t>SEGUNDA Y. RODRIGUEZ ROJAS</t>
  </si>
  <si>
    <t>DIVISION DE MAYORDOMIA</t>
  </si>
  <si>
    <t>DIVISION DE IGUALDAD DE GENERO</t>
  </si>
  <si>
    <t>MARIA J. RAMIREZ REYES</t>
  </si>
  <si>
    <t>CARLITA CAMACHO HILARIO</t>
  </si>
  <si>
    <t xml:space="preserve">SUB-ENCARGADO(A) </t>
  </si>
  <si>
    <t>DIVISION DE ALMACEN Y SUMINISTRO</t>
  </si>
  <si>
    <t>ESPERANZA VENTURA DE DEL VILLAR</t>
  </si>
  <si>
    <t>OMAR A. JIMENEZ SOTO</t>
  </si>
  <si>
    <t>SUB-ENCARGADO(A)</t>
  </si>
  <si>
    <t>MIGUEL A. NUÑEZ ALMANZAR</t>
  </si>
  <si>
    <t>COORDINADOR(A)</t>
  </si>
  <si>
    <t>MANUEL E. LORENZO ALCANTARA</t>
  </si>
  <si>
    <t xml:space="preserve">DIVISION DE PROTOCOLO </t>
  </si>
  <si>
    <t>YADIRA D. OVIEDO ROJAS</t>
  </si>
  <si>
    <t>DEPARTAMENTO DE SEGURIDAD</t>
  </si>
  <si>
    <t>ALEJANDRO LIRIANO DILONE</t>
  </si>
  <si>
    <t>SEGURIDAD</t>
  </si>
  <si>
    <t>MAMERTO SUERO GARCIA</t>
  </si>
  <si>
    <t>SEGURIDAD I</t>
  </si>
  <si>
    <t>EX-MAGISTRADO JOHN GUILIANI VALENZUELA</t>
  </si>
  <si>
    <t xml:space="preserve">CARLOS BERIGUETTE GONZALEZ </t>
  </si>
  <si>
    <t>MELVIN J. RODRIGUEZ AMADIS</t>
  </si>
  <si>
    <t>EX-MAGISTRADO FAUSTO MARINO MENDOZA</t>
  </si>
  <si>
    <t>JUAN R. QUEZADA PEÑA</t>
  </si>
  <si>
    <t>JULIO LORENZO DE LA ROSA</t>
  </si>
  <si>
    <t>FRANCISCO NIVAR</t>
  </si>
  <si>
    <t>BRAULIO S. BELTRE ALEXIS</t>
  </si>
  <si>
    <t>EX-MAGISTRADA MABEL FELIZ</t>
  </si>
  <si>
    <t>PABLO E. DE LA CRUZ MENDEZ</t>
  </si>
  <si>
    <t>EX-MAGISTRADO MARCOS A. CRUZ</t>
  </si>
  <si>
    <t>PEDRO J. FELIX CRUZ</t>
  </si>
  <si>
    <t>PABLO J. MOLINA DIAZ</t>
  </si>
  <si>
    <t>SGURIDAD I</t>
  </si>
  <si>
    <t>ALEJANDRO BASILIS</t>
  </si>
  <si>
    <t>EX-MAGISTRADO SANTIAGO SALVADOR SOSA CASTILLO</t>
  </si>
  <si>
    <t>JONATHAN CERDA RODRIGUEZ</t>
  </si>
  <si>
    <t>001-1640467-4</t>
  </si>
  <si>
    <t>SEGURIDAD PERSONAL</t>
  </si>
  <si>
    <t>EX-MAGISTRADA RAFAELINA PERALTA ARIAS</t>
  </si>
  <si>
    <t>JOSE L. ANICO ROQUE</t>
  </si>
  <si>
    <t>001-1512526-2</t>
  </si>
  <si>
    <t>ANTONIO GOMEZ VASQUEZ</t>
  </si>
  <si>
    <t>001-1266040-2</t>
  </si>
  <si>
    <t>MONTO PAGADO A LA TSS LEY 87-01</t>
  </si>
  <si>
    <t>MONTO PAGADO A LA DGII IMP S/R LEY 11-92</t>
  </si>
  <si>
    <t>NÓMINA DE EMPLEADOS MES DE NOVIEMBRE</t>
  </si>
  <si>
    <t>Mes: Noviembre 2021</t>
  </si>
  <si>
    <t>NOMINA DE COMPENSACION MILITARES MES DE NOVIEMBRE DE 2021</t>
  </si>
  <si>
    <t>SALARIO</t>
  </si>
  <si>
    <t>OTROS DESCUENTOS</t>
  </si>
  <si>
    <t>TOTAL DE DESCUENTOS</t>
  </si>
  <si>
    <t>BRUTO</t>
  </si>
  <si>
    <t>NETO</t>
  </si>
  <si>
    <t>CODIGO</t>
  </si>
  <si>
    <t xml:space="preserve">CEDULA </t>
  </si>
  <si>
    <t>MENSUAL</t>
  </si>
  <si>
    <t>ISR</t>
  </si>
  <si>
    <t>M001</t>
  </si>
  <si>
    <t xml:space="preserve">RAMON ANT. DE JESUS NIN </t>
  </si>
  <si>
    <t>001-1185485-7</t>
  </si>
  <si>
    <t>COORDINADOR SEGURIDAD PERSONAL</t>
  </si>
  <si>
    <t>M002</t>
  </si>
  <si>
    <t>EDWARD A. CASTILLO RODRIGUEZ</t>
  </si>
  <si>
    <t>001-1632485-6</t>
  </si>
  <si>
    <t>M003</t>
  </si>
  <si>
    <t>HENDRIK A. DE LOS SANTOS CEPEDES</t>
  </si>
  <si>
    <t>002-0095863-5</t>
  </si>
  <si>
    <t>M004</t>
  </si>
  <si>
    <t>GARY ANTONIO MEDRANO</t>
  </si>
  <si>
    <t>002-0132612-1</t>
  </si>
  <si>
    <t>M005</t>
  </si>
  <si>
    <t>WINKY R. REYES ZABALA</t>
  </si>
  <si>
    <t>001-1709670-1</t>
  </si>
  <si>
    <t>M006</t>
  </si>
  <si>
    <t>CARLOS A. CHEVALIER PEREZ</t>
  </si>
  <si>
    <t>001-1474258-8</t>
  </si>
  <si>
    <t>M007</t>
  </si>
  <si>
    <t>SERGIO H. NIN ABAD</t>
  </si>
  <si>
    <t>001-1552003-3</t>
  </si>
  <si>
    <t>M008</t>
  </si>
  <si>
    <t>DEIVY S. HEREDIA FELIZ</t>
  </si>
  <si>
    <t>402-2616311-7</t>
  </si>
  <si>
    <t>M009</t>
  </si>
  <si>
    <t>JUNIOR A. VALENTIN PUENTE</t>
  </si>
  <si>
    <t>002-0162558-9</t>
  </si>
  <si>
    <t>M010</t>
  </si>
  <si>
    <t>MIGUEL RAMIREZ MORETA</t>
  </si>
  <si>
    <t>001-0032572-7</t>
  </si>
  <si>
    <t>M011</t>
  </si>
  <si>
    <t xml:space="preserve">ARGENIS E. PEREZ CARABALLO </t>
  </si>
  <si>
    <t>021-0007442-2</t>
  </si>
  <si>
    <t>M012</t>
  </si>
  <si>
    <t>M013</t>
  </si>
  <si>
    <t xml:space="preserve">EURIPIDE R. ALBERTO TOLENTINO </t>
  </si>
  <si>
    <t>223-0048165-6</t>
  </si>
  <si>
    <t>M014</t>
  </si>
  <si>
    <t>HERIBERTO BELEN BELEN</t>
  </si>
  <si>
    <t>402-2074385-6</t>
  </si>
  <si>
    <t>M015</t>
  </si>
  <si>
    <t xml:space="preserve">SEGURIDAD </t>
  </si>
  <si>
    <t>SUB-TOTAL</t>
  </si>
  <si>
    <t xml:space="preserve"> DESPACHO JUAN ALFREDO BIAGGI LAMA</t>
  </si>
  <si>
    <t>M016</t>
  </si>
  <si>
    <t>SANTO A. LARA BAEZ</t>
  </si>
  <si>
    <t>003-0075731-7</t>
  </si>
  <si>
    <t xml:space="preserve"> COORDINADOR SEGURIDAD PERSONAL</t>
  </si>
  <si>
    <t>JOSE A. POLANCO MERCEDES</t>
  </si>
  <si>
    <t>402-2012086-5</t>
  </si>
  <si>
    <t>M018</t>
  </si>
  <si>
    <t>JORGE LUCIANO MARTINEZ</t>
  </si>
  <si>
    <t>082-0016552-3</t>
  </si>
  <si>
    <t>M019</t>
  </si>
  <si>
    <t>ADRIAN A. PALACIO MARTINEZ</t>
  </si>
  <si>
    <t>402-2077600-5</t>
  </si>
  <si>
    <t>M020</t>
  </si>
  <si>
    <t>DANIEL ENRIQUE REYES QUEZADA</t>
  </si>
  <si>
    <t>026-0007078-9</t>
  </si>
  <si>
    <t>M021</t>
  </si>
  <si>
    <t>FERNANDO ARIAS VEN</t>
  </si>
  <si>
    <t>003-0070886-4</t>
  </si>
  <si>
    <t>LORENZO VALDEZ TOUSAINT</t>
  </si>
  <si>
    <t>016-0019796-4</t>
  </si>
  <si>
    <t>M023</t>
  </si>
  <si>
    <t>YOVANNY PINEDA PEREZ</t>
  </si>
  <si>
    <t>076-0020004-7</t>
  </si>
  <si>
    <t>RUBEN ENCARNACION DE LOS SANTOS</t>
  </si>
  <si>
    <t>012-0100996-4</t>
  </si>
  <si>
    <t xml:space="preserve"> DESPACHO ROSA FIOR D´ALIZA PEREZ DE GARCIA</t>
  </si>
  <si>
    <t>M025</t>
  </si>
  <si>
    <t xml:space="preserve">SANTIAGO GARCIA </t>
  </si>
  <si>
    <t>001-0494832-8</t>
  </si>
  <si>
    <t>M026</t>
  </si>
  <si>
    <t>NORBERTO J. CANDELARIO SANCHEZ</t>
  </si>
  <si>
    <t>223-0032621-6</t>
  </si>
  <si>
    <t>M027</t>
  </si>
  <si>
    <t>YUMILKA E. GUILLERMO PAYANO</t>
  </si>
  <si>
    <t>001-1408462-7</t>
  </si>
  <si>
    <t>M028</t>
  </si>
  <si>
    <t>GOLKY D. GARCIA MORA</t>
  </si>
  <si>
    <t>001-1806769-3</t>
  </si>
  <si>
    <t>M029</t>
  </si>
  <si>
    <t>SANDY EXPOSITO GONZALEZ</t>
  </si>
  <si>
    <t>223-0014023-7</t>
  </si>
  <si>
    <t>M030</t>
  </si>
  <si>
    <t>JANSEL  ROMERO ARIAS</t>
  </si>
  <si>
    <t>223-0051329-2</t>
  </si>
  <si>
    <t>M031</t>
  </si>
  <si>
    <t>GERONIMO D. JIMENEZ VILLAFAÑA</t>
  </si>
  <si>
    <t>001-1176961-8</t>
  </si>
  <si>
    <t>SEGURIDAD PERSONAL I</t>
  </si>
  <si>
    <t>M032</t>
  </si>
  <si>
    <t>LUIS ANT. MEJIA MERCEDES</t>
  </si>
  <si>
    <t>001-1165783-9</t>
  </si>
  <si>
    <t>M033</t>
  </si>
  <si>
    <t>RADAMES PERALTA PERALTA</t>
  </si>
  <si>
    <t>001-1171177-6</t>
  </si>
  <si>
    <t>M034</t>
  </si>
  <si>
    <t>YULY FERRERAS HERRERAS</t>
  </si>
  <si>
    <t>012-0024773-0</t>
  </si>
  <si>
    <t>M035</t>
  </si>
  <si>
    <t>JEAN C. ROSARIO GARCIA</t>
  </si>
  <si>
    <t>223-0164448-4</t>
  </si>
  <si>
    <t>M036</t>
  </si>
  <si>
    <t xml:space="preserve">JOSE RAMIREZ FIGUEREO </t>
  </si>
  <si>
    <t>016-0013388-6</t>
  </si>
  <si>
    <t>DESPACHO FERNANDO FERNANDEZ CRUZ</t>
  </si>
  <si>
    <t>M037</t>
  </si>
  <si>
    <t>FAUSTO CARRASCO RAMIREZ</t>
  </si>
  <si>
    <t>001-1183454-5</t>
  </si>
  <si>
    <t>M038</t>
  </si>
  <si>
    <t>MIGUELITO D. OSORIA COLLADO</t>
  </si>
  <si>
    <t>001-1371465-3</t>
  </si>
  <si>
    <t>M039</t>
  </si>
  <si>
    <t>MANUEL D. DOTEL MATOS</t>
  </si>
  <si>
    <t>001-1192948-5</t>
  </si>
  <si>
    <t>M040</t>
  </si>
  <si>
    <t xml:space="preserve">CARLOS YSRRAEL DE OLEO MATEO </t>
  </si>
  <si>
    <t>001-1089444-1</t>
  </si>
  <si>
    <t>M041</t>
  </si>
  <si>
    <t>JOSE ALT. LEBRON VALDEZ</t>
  </si>
  <si>
    <t>001-1319525-9</t>
  </si>
  <si>
    <t>M042</t>
  </si>
  <si>
    <t>CAMILO D. LAGUAL VALERIO</t>
  </si>
  <si>
    <t>018-0066152-0</t>
  </si>
  <si>
    <t>M043</t>
  </si>
  <si>
    <t xml:space="preserve">VICTOR M. ROSARIO FEBLES </t>
  </si>
  <si>
    <t>012-0089757-5</t>
  </si>
  <si>
    <t>M044</t>
  </si>
  <si>
    <t xml:space="preserve">MARIO ANT. FULGENCIO GARCIA </t>
  </si>
  <si>
    <t>023-0019072-1</t>
  </si>
  <si>
    <t>M045</t>
  </si>
  <si>
    <t>RAFAEL MARTES FIGUEROA</t>
  </si>
  <si>
    <t>223-0076530-6</t>
  </si>
  <si>
    <t>M046</t>
  </si>
  <si>
    <t>MARTIN BERNABEL VIZCAINO</t>
  </si>
  <si>
    <t>001-1273217-7</t>
  </si>
  <si>
    <t>M047</t>
  </si>
  <si>
    <t>JULIO C. QUEZADA RAMOS</t>
  </si>
  <si>
    <t>225-0061306-6</t>
  </si>
  <si>
    <t>M048</t>
  </si>
  <si>
    <t>JOAQUIN BARRERA POLANCO</t>
  </si>
  <si>
    <t>001-1170380-7</t>
  </si>
  <si>
    <t>ENCARGADO (A)</t>
  </si>
  <si>
    <t>M049</t>
  </si>
  <si>
    <t>JOSE ANT. REYES GARCIA</t>
  </si>
  <si>
    <t>067-0011553-5</t>
  </si>
  <si>
    <t>ENC. SEG. ESTATICA Y DINAMICA</t>
  </si>
  <si>
    <t>M050</t>
  </si>
  <si>
    <t>NIEVES M. FELIZ RAMIREZ</t>
  </si>
  <si>
    <t>001-1841658-5</t>
  </si>
  <si>
    <t>M051</t>
  </si>
  <si>
    <t>MARY C. MEDINA TOLENTINO</t>
  </si>
  <si>
    <t>001-1171790-6</t>
  </si>
  <si>
    <t>ASISTENTE DEL ENC. DEPARTAMENTO DE SEGURIDAD</t>
  </si>
  <si>
    <t>M052</t>
  </si>
  <si>
    <t>MANUEL LORENZO OZORIA</t>
  </si>
  <si>
    <t>024-0021225-0</t>
  </si>
  <si>
    <t>CHOFER SECRETARIA GENERAL</t>
  </si>
  <si>
    <t>M053</t>
  </si>
  <si>
    <t>ROBERTO RAMIREZ BUTEN</t>
  </si>
  <si>
    <t>223-0005107-9</t>
  </si>
  <si>
    <t>M054</t>
  </si>
  <si>
    <t>JHAN C. DE JESUS MOREL</t>
  </si>
  <si>
    <t>223-0063903-0</t>
  </si>
  <si>
    <t>M055</t>
  </si>
  <si>
    <t>RAUL A. SANTANA MEDINA</t>
  </si>
  <si>
    <t>223-0131423-7</t>
  </si>
  <si>
    <t>SECRETARIO DEPTO. SEGURIDAD</t>
  </si>
  <si>
    <t>M056</t>
  </si>
  <si>
    <t xml:space="preserve">MARIA E.CARRION </t>
  </si>
  <si>
    <t>223-0139328-0</t>
  </si>
  <si>
    <t>M057</t>
  </si>
  <si>
    <t>EVELYN M.RODRIGUEZ RAMIREZ</t>
  </si>
  <si>
    <t>029-0015886-2</t>
  </si>
  <si>
    <t>M058</t>
  </si>
  <si>
    <t>RONNY E. BELTRE OVIEDO</t>
  </si>
  <si>
    <t>012-0117073-3</t>
  </si>
  <si>
    <t>M059</t>
  </si>
  <si>
    <t>LEIDRY L. BERROA DE LA CRUZ</t>
  </si>
  <si>
    <t>227-0001111-1</t>
  </si>
  <si>
    <t>M060</t>
  </si>
  <si>
    <t xml:space="preserve">MIGUEL BATISTA </t>
  </si>
  <si>
    <t>012-0104855-8</t>
  </si>
  <si>
    <t>M061</t>
  </si>
  <si>
    <t>DARVIS M. MATOS SOTO</t>
  </si>
  <si>
    <t>018-0021741-4</t>
  </si>
  <si>
    <t>M062</t>
  </si>
  <si>
    <t>ANDRES CASTILLO SIPRIAN</t>
  </si>
  <si>
    <t>013-0034692-9</t>
  </si>
  <si>
    <t>M063</t>
  </si>
  <si>
    <t>VICTOR M.OGANDO MONTERO</t>
  </si>
  <si>
    <t>014-0013271-6</t>
  </si>
  <si>
    <t>M064</t>
  </si>
  <si>
    <t>IRIS ALT. CASTILLO HERNANDEZ</t>
  </si>
  <si>
    <t>001-1228102-7</t>
  </si>
  <si>
    <t>M065</t>
  </si>
  <si>
    <t xml:space="preserve">RAUL FAMILIA JIMENEZ </t>
  </si>
  <si>
    <t>082-0022529-3</t>
  </si>
  <si>
    <t>M066</t>
  </si>
  <si>
    <t>DEWILCA A. MORA SOTO</t>
  </si>
  <si>
    <t>012-0075275-4</t>
  </si>
  <si>
    <t>M067</t>
  </si>
  <si>
    <t>ALEJANDRO ANT. SANTANA ZORRILLA</t>
  </si>
  <si>
    <t>001-1177179-6</t>
  </si>
  <si>
    <t>M068</t>
  </si>
  <si>
    <t>RAMONA ARNOD CUBILETE</t>
  </si>
  <si>
    <t>016-0011315-1</t>
  </si>
  <si>
    <t>M069</t>
  </si>
  <si>
    <t>MARIO RAMIREZ MORILLO</t>
  </si>
  <si>
    <t>012-0077522-7</t>
  </si>
  <si>
    <t>M070</t>
  </si>
  <si>
    <t>YANELI D. RAMOS SOTO</t>
  </si>
  <si>
    <t>001-1732128-1</t>
  </si>
  <si>
    <t>M071</t>
  </si>
  <si>
    <t>ELIDO DE OLEO ENCARNACION</t>
  </si>
  <si>
    <t>012-0076010-4</t>
  </si>
  <si>
    <t>M072</t>
  </si>
  <si>
    <t>LEONEL A. DE LOS SANTOS FRAGOSO</t>
  </si>
  <si>
    <t>012-0070920-0</t>
  </si>
  <si>
    <t>M073</t>
  </si>
  <si>
    <t>WILFRIDO REYES AMANCIO</t>
  </si>
  <si>
    <t>017-0019868-0</t>
  </si>
  <si>
    <t>M074</t>
  </si>
  <si>
    <t>CARLITA MARTE ROSARIO</t>
  </si>
  <si>
    <t>053-0032527-0</t>
  </si>
  <si>
    <t>M075</t>
  </si>
  <si>
    <t>MARIANO M.  ROMERO</t>
  </si>
  <si>
    <t>001-1173872-0</t>
  </si>
  <si>
    <t>M076</t>
  </si>
  <si>
    <t xml:space="preserve">JULIO C. ROSARIO DE LA CRUZ </t>
  </si>
  <si>
    <t>001-1121599-2</t>
  </si>
  <si>
    <t>M077</t>
  </si>
  <si>
    <t>MARCELINO RAMIREZ TORIBIO</t>
  </si>
  <si>
    <t>001-1190593-1</t>
  </si>
  <si>
    <t>M078</t>
  </si>
  <si>
    <t>CRISTIAN L. FIGUEREO LUGO</t>
  </si>
  <si>
    <t>001-1626426-8</t>
  </si>
  <si>
    <t>M079</t>
  </si>
  <si>
    <t>ADONIS PEREZ MATOS</t>
  </si>
  <si>
    <t>077-0004422-0</t>
  </si>
  <si>
    <t>M080</t>
  </si>
  <si>
    <t>FELIBERTO J. BATISTA UBIERA</t>
  </si>
  <si>
    <t>001-1520487-7</t>
  </si>
  <si>
    <t>M081</t>
  </si>
  <si>
    <t>WILKINS PERALTA LOMBERT</t>
  </si>
  <si>
    <t>044-0021095-3</t>
  </si>
  <si>
    <t>M082</t>
  </si>
  <si>
    <t>DEYMI PEREZ DE LOS SANTOS</t>
  </si>
  <si>
    <t>223-0146957-7</t>
  </si>
  <si>
    <t>M083</t>
  </si>
  <si>
    <t>EDDY M. DE LOS SANTOS</t>
  </si>
  <si>
    <t>012-0079158-8</t>
  </si>
  <si>
    <t>M084</t>
  </si>
  <si>
    <t>CRISTHIAN MEDINA</t>
  </si>
  <si>
    <t>012-0096394-8</t>
  </si>
  <si>
    <t>M085</t>
  </si>
  <si>
    <t>CARLOS J. RAMIREZ NOVA</t>
  </si>
  <si>
    <t>154-0001632-3</t>
  </si>
  <si>
    <t>M086</t>
  </si>
  <si>
    <t>DANIEL CUEVAS</t>
  </si>
  <si>
    <t>021-0009446-1</t>
  </si>
  <si>
    <t>M087</t>
  </si>
  <si>
    <t>WALDISON HIDALGO FELIZ</t>
  </si>
  <si>
    <t>223-0007680-3</t>
  </si>
  <si>
    <t>M088</t>
  </si>
  <si>
    <t>JHONY MELENDEZ RODRIGUEZ</t>
  </si>
  <si>
    <t>012-0114378-9</t>
  </si>
  <si>
    <t>M089</t>
  </si>
  <si>
    <t>RICARDO E. MEDINA MEDINA</t>
  </si>
  <si>
    <t>012-0084840-4</t>
  </si>
  <si>
    <t>M090</t>
  </si>
  <si>
    <t>DOMINGO TOLENTINO DIAZ</t>
  </si>
  <si>
    <t>004-0025084-1</t>
  </si>
  <si>
    <t>M091</t>
  </si>
  <si>
    <t>YOANNY ALT. FLORENCIO RODRIGUEZ</t>
  </si>
  <si>
    <t>059-0014161-4</t>
  </si>
  <si>
    <t>M092</t>
  </si>
  <si>
    <t>ARIEL ANT. DEL ROSARIO</t>
  </si>
  <si>
    <t>225-0043189-9</t>
  </si>
  <si>
    <t>M093</t>
  </si>
  <si>
    <t>PEDRO MONEGRO ROSA</t>
  </si>
  <si>
    <t>005-0034729-9</t>
  </si>
  <si>
    <t>M094</t>
  </si>
  <si>
    <t>FRANK LUIS BAEZ</t>
  </si>
  <si>
    <t>402-2402227-3</t>
  </si>
  <si>
    <t>M095</t>
  </si>
  <si>
    <t>RICARDO RODRIGUEZ</t>
  </si>
  <si>
    <t>018-0064520-0</t>
  </si>
  <si>
    <t>M096</t>
  </si>
  <si>
    <t>SANTO K. MEJIA OLIVO</t>
  </si>
  <si>
    <t>004-0015537-0</t>
  </si>
  <si>
    <t>EX-MAGISTRADO MARIANO RODRIGUEZ</t>
  </si>
  <si>
    <t>M098</t>
  </si>
  <si>
    <t>WILSON RODRIGUEZ MATEO</t>
  </si>
  <si>
    <t>002-0096021-9</t>
  </si>
  <si>
    <t xml:space="preserve">SEGURIDAD II  </t>
  </si>
  <si>
    <t>M099</t>
  </si>
  <si>
    <t>PABLO L. RODRIGUEZ GUERRERO</t>
  </si>
  <si>
    <t>028-0063046-5</t>
  </si>
  <si>
    <t>M100</t>
  </si>
  <si>
    <t>ARACELIS PEREZ MANZUETA</t>
  </si>
  <si>
    <t>005-0014770-7</t>
  </si>
  <si>
    <t>M101</t>
  </si>
  <si>
    <t>KELVIN S. FELIZ FELIZ</t>
  </si>
  <si>
    <t>001-1645986-8</t>
  </si>
  <si>
    <t xml:space="preserve">SEGURIDAD II </t>
  </si>
  <si>
    <t>M102</t>
  </si>
  <si>
    <t>HOBERSIS SANCHEZ CASTILLO</t>
  </si>
  <si>
    <t>109-0006124-2</t>
  </si>
  <si>
    <t xml:space="preserve">EX-MAGISTRADO JOHN GUILIANI </t>
  </si>
  <si>
    <t>M103</t>
  </si>
  <si>
    <t>CESAR BRIANT ORTIZ BRAND</t>
  </si>
  <si>
    <t>001-1945434-6</t>
  </si>
  <si>
    <t>EX-MAGISTRADO JOSE HERNANDEZ</t>
  </si>
  <si>
    <t>M104</t>
  </si>
  <si>
    <t xml:space="preserve">VALENTIN CEDEÑO </t>
  </si>
  <si>
    <t>001-1172587-5</t>
  </si>
  <si>
    <t>M105</t>
  </si>
  <si>
    <t>GERONIMO ENCARNACION QUEVEDO</t>
  </si>
  <si>
    <t>011-0028114-4</t>
  </si>
  <si>
    <t>M106</t>
  </si>
  <si>
    <t xml:space="preserve">RICHARD DE JESUS DE LOS SANTOS </t>
  </si>
  <si>
    <t>223-0016398-1</t>
  </si>
  <si>
    <t>EX-MAGISTRADO ROMAN JAQUEZ</t>
  </si>
  <si>
    <t>M107</t>
  </si>
  <si>
    <t>REMY SAUL ALCANTARA LIRANZO</t>
  </si>
  <si>
    <t>402-2011455-3</t>
  </si>
  <si>
    <t>M108</t>
  </si>
  <si>
    <t>AURELIO MORENO BUTEN</t>
  </si>
  <si>
    <t>001-1577076-0</t>
  </si>
  <si>
    <t>EX-MAGISTRADO SANTIAGO SOSA</t>
  </si>
  <si>
    <t>M109</t>
  </si>
  <si>
    <t xml:space="preserve">ARIEL DE LEON DE JESUS </t>
  </si>
  <si>
    <t>001-1190816-6</t>
  </si>
  <si>
    <t>EX-MAGISTRADA CRISTIAN PERDOMO HERNANDEZ</t>
  </si>
  <si>
    <t>M110</t>
  </si>
  <si>
    <t>JAVIER ANTONIO VARGAS UREÑA</t>
  </si>
  <si>
    <t>402-2779011-2</t>
  </si>
  <si>
    <t>M111</t>
  </si>
  <si>
    <t>ARTURO ALFREDO SANCHEZ JIMENEZ</t>
  </si>
  <si>
    <t>001-1231615-3</t>
  </si>
  <si>
    <t xml:space="preserve">EX-MAGISTRADO RAMON MADERA </t>
  </si>
  <si>
    <t>M112</t>
  </si>
  <si>
    <t>DAMIAN MENDEZ SILVESTRE</t>
  </si>
  <si>
    <t>017-0018325-2</t>
  </si>
  <si>
    <t>M113</t>
  </si>
  <si>
    <t>MANUEL RODRIGUEZ AYBAR</t>
  </si>
  <si>
    <t>017-0017496-2</t>
  </si>
  <si>
    <t>M114</t>
  </si>
  <si>
    <t>MILCIADES PEREZ ARIAS</t>
  </si>
  <si>
    <t>017-0011278-0</t>
  </si>
  <si>
    <t>M115</t>
  </si>
  <si>
    <t>ALENNY RIVAS SANTOS</t>
  </si>
  <si>
    <t>223-0012475-1</t>
  </si>
  <si>
    <t xml:space="preserve">DIRECTOR (A) </t>
  </si>
  <si>
    <t>TOTAL GENERAL</t>
  </si>
  <si>
    <t>TOTAL EMPLEADOS</t>
  </si>
  <si>
    <t>TOTAL SALARIO BRUTO</t>
  </si>
  <si>
    <r>
      <t>MENOS</t>
    </r>
    <r>
      <rPr>
        <sz val="12"/>
        <rFont val="Times New Roman"/>
        <family val="1"/>
      </rPr>
      <t xml:space="preserve">:  </t>
    </r>
  </si>
  <si>
    <t>TOTAL SALARIO NETO</t>
  </si>
  <si>
    <t xml:space="preserve">LUZ D. GOMEZ DE CABRERA </t>
  </si>
  <si>
    <t>DIRECTOR(A) DE RECURSOS HUMANOS</t>
  </si>
  <si>
    <t>ENCARGADO(A) DE CONTABILIDAD</t>
  </si>
  <si>
    <t>DIRECTOR(A) FINANCIERO (A)</t>
  </si>
  <si>
    <t>DIRECTOR(A) DE AUDITORIA INTERNA</t>
  </si>
  <si>
    <t>SUPERVISADO</t>
  </si>
  <si>
    <t>VERIFICADO</t>
  </si>
  <si>
    <t xml:space="preserve">REVISADO </t>
  </si>
  <si>
    <t>AUDITADO</t>
  </si>
  <si>
    <t>AUTORIZADO</t>
  </si>
  <si>
    <t>JULIO A REYES</t>
  </si>
  <si>
    <t>001-0981832-8</t>
  </si>
  <si>
    <t>ANA Y. NUÑEZ CUSTODIO</t>
  </si>
  <si>
    <t>001-1534264-4</t>
  </si>
  <si>
    <t>ABOGADO AYUDANTE</t>
  </si>
  <si>
    <t>DIRECTOR</t>
  </si>
  <si>
    <t>SUB-ENCARGADA</t>
  </si>
  <si>
    <t>SECRETARIA(A) II</t>
  </si>
  <si>
    <t>ASESOR</t>
  </si>
  <si>
    <t>LARISSA E. CASTILLO SOTO</t>
  </si>
  <si>
    <t>013-0039507-4</t>
  </si>
  <si>
    <t>PEDRO A. BAEZ</t>
  </si>
  <si>
    <t>001-0053753-9</t>
  </si>
  <si>
    <t>SUB-DIRECTOR(A)</t>
  </si>
  <si>
    <t>DAHIANA I. DE LA CRUZ OGANDO</t>
  </si>
  <si>
    <t>012-0096429-2</t>
  </si>
  <si>
    <t>YOHANDRY V. CEPEDA SOLIS</t>
  </si>
  <si>
    <t>011-0034798-6</t>
  </si>
  <si>
    <t>JACQUELINE ORTIZ NUÑEZ</t>
  </si>
  <si>
    <t>ELVIS F. ALMONTE SILVERIO</t>
  </si>
  <si>
    <t>229-0001422-0</t>
  </si>
  <si>
    <t>YOVANNY A. DIAZ MERCEDES</t>
  </si>
  <si>
    <t>402-2706448-8</t>
  </si>
  <si>
    <t>SECRERTARIA EJECUTIVO(A)</t>
  </si>
  <si>
    <t>ARIANNA JAQUEZ RAMIREZ</t>
  </si>
  <si>
    <t>402-1436735-7</t>
  </si>
  <si>
    <t>KAREN ALT. ESCOTO GARCIA</t>
  </si>
  <si>
    <t>051-0016035-6</t>
  </si>
  <si>
    <t>LISSETTE I. MORA MARTINEZ</t>
  </si>
  <si>
    <t>402-2475298-6</t>
  </si>
  <si>
    <t>001-0969442-2</t>
  </si>
  <si>
    <t>011-0012283-5</t>
  </si>
  <si>
    <t>FELIZ  D. ADAMES DE LOS SANTOS</t>
  </si>
  <si>
    <t>223-0058020-0</t>
  </si>
  <si>
    <t>DEYVI RAMIREZ</t>
  </si>
  <si>
    <t>229-0009512-0</t>
  </si>
  <si>
    <t>VALORES EN RD$</t>
  </si>
  <si>
    <t>M097</t>
  </si>
  <si>
    <t>VALOR</t>
  </si>
  <si>
    <t>ASIGNADO</t>
  </si>
  <si>
    <t>PLENO DE JUECES</t>
  </si>
  <si>
    <t>Ygnacio Pascual Camacho Hidalgo</t>
  </si>
  <si>
    <t>Juez Presidente</t>
  </si>
  <si>
    <t>Sub-Total</t>
  </si>
  <si>
    <t xml:space="preserve"> DESPACHO ROSA FIOR D´ALIZA PÉREZ DE GARCÍA</t>
  </si>
  <si>
    <t xml:space="preserve"> DESPACHO PEDRO PABLO YERMENOS FORASTIERI</t>
  </si>
  <si>
    <t>DESPACHO FERNANDO FERNÁNDEZ CRUZ</t>
  </si>
  <si>
    <t>DEPARTAMENTO DE ARCHIVO Y CORRESPONDENCIA</t>
  </si>
  <si>
    <t>DIRECCION DE RECTIFICACION DE ACTAS</t>
  </si>
  <si>
    <t>DIRECCCION DE RECUSOS HUMANOS</t>
  </si>
  <si>
    <t>Eulalia Vásquez Nuñez</t>
  </si>
  <si>
    <t>DIRECCION CONSULTORIA JURIDICA</t>
  </si>
  <si>
    <t>DIRECCION AUDITORIA INTERNA</t>
  </si>
  <si>
    <t xml:space="preserve">DEPARTAMENTO DE COMPRAS Y CONTRATACIONES </t>
  </si>
  <si>
    <t>ENCARGADOS DE DIVISIONES</t>
  </si>
  <si>
    <t>Total Bruto</t>
  </si>
  <si>
    <r>
      <rPr>
        <b/>
        <sz val="12"/>
        <rFont val="Times New Roman"/>
        <family val="1"/>
      </rPr>
      <t>Menos</t>
    </r>
    <r>
      <rPr>
        <sz val="12"/>
        <rFont val="Times New Roman"/>
        <family val="1"/>
      </rPr>
      <t xml:space="preserve">:  </t>
    </r>
  </si>
  <si>
    <t>José Joaquín Joa Figuereo</t>
  </si>
  <si>
    <t>Directora de Recursos Humanos</t>
  </si>
  <si>
    <t>Encargado de Contabilidad</t>
  </si>
  <si>
    <t xml:space="preserve"> Directora Financiera</t>
  </si>
  <si>
    <t>Directora de Auditoría Interna</t>
  </si>
  <si>
    <t>Supervisado</t>
  </si>
  <si>
    <t>Verificado</t>
  </si>
  <si>
    <t xml:space="preserve">Revisado </t>
  </si>
  <si>
    <t>Auditado</t>
  </si>
  <si>
    <t>Autorizado</t>
  </si>
  <si>
    <t>NOMINA COMBUSTIBLE MES DE NOVIEMBRE DE 2021</t>
  </si>
  <si>
    <t>CARLOS J. MARTINEZ P.</t>
  </si>
  <si>
    <t>071-0033957-6</t>
  </si>
  <si>
    <t xml:space="preserve">COORDINADOR </t>
  </si>
  <si>
    <r>
      <rPr>
        <b/>
        <sz val="12"/>
        <rFont val="Times New Roman"/>
        <family val="1"/>
      </rPr>
      <t>Menos</t>
    </r>
    <r>
      <rPr>
        <sz val="12"/>
        <rFont val="Times New Roman"/>
        <family val="1"/>
      </rPr>
      <t>:  Deducciones</t>
    </r>
  </si>
  <si>
    <t>Total Neto</t>
  </si>
  <si>
    <t xml:space="preserve"> Elisa J. Pimentel Pérez</t>
  </si>
  <si>
    <t xml:space="preserve">Luz del Carmen Gómez De Cabrera </t>
  </si>
  <si>
    <t>HONORARIOS POR SERVICIOS PRESTADOS MES DE NOVIEMBRE DE 2021</t>
  </si>
  <si>
    <t xml:space="preserve">Impuesto  Ley 87-01 TSS </t>
  </si>
  <si>
    <t>Impuesto  Ley 1192 Sobre La Renta</t>
  </si>
  <si>
    <t>TOTALES</t>
  </si>
  <si>
    <t>115</t>
  </si>
  <si>
    <t>DIRECCION DE RELACIONES INTERNACIONALES Y COOPERACIÓN</t>
  </si>
  <si>
    <t>OFICINA DE ACCESO A LA INFORMACIÓN</t>
  </si>
  <si>
    <t>ENCARGADO(A) DIVISION DE MAYORDOMIA</t>
  </si>
  <si>
    <t>ENCARGADO(A) DIVISION DE IGUALDAD DE GENERO</t>
  </si>
  <si>
    <t>ENCARGADO(A) DIVISION DE ALMACEN Y SUMINISTRO</t>
  </si>
  <si>
    <t xml:space="preserve">ENCARGADO(A) DIVISION DE PROTOCOLO </t>
  </si>
  <si>
    <t>ENCARGADO(A) DIVISION DE ASUNTOS ACADEMICOS E INVESTIGACIONES</t>
  </si>
  <si>
    <t>ENCARGADO(A) DIVISION DE MANTENIMIENTO</t>
  </si>
  <si>
    <t xml:space="preserve">MENOS:  </t>
  </si>
  <si>
    <t>TOTAL NETO</t>
  </si>
  <si>
    <t>MARISOL TOBAL WILLIAMS</t>
  </si>
  <si>
    <t>001-0231111-5</t>
  </si>
  <si>
    <t>PROCURADORA GENERAL ADJUNTA DE LA REPUBLICA</t>
  </si>
  <si>
    <r>
      <t xml:space="preserve">VALOR BRUTO </t>
    </r>
    <r>
      <rPr>
        <b/>
        <u/>
        <sz val="12"/>
        <rFont val="Times New Roman"/>
        <family val="1"/>
      </rPr>
      <t>MENSUAL</t>
    </r>
  </si>
  <si>
    <r>
      <t xml:space="preserve">VALOR NETO </t>
    </r>
    <r>
      <rPr>
        <b/>
        <u/>
        <sz val="12"/>
        <rFont val="Times New Roman"/>
        <family val="1"/>
      </rPr>
      <t>MENSUAL</t>
    </r>
  </si>
  <si>
    <t>Impuesto  Ley 11-92 Sobre La Renta</t>
  </si>
  <si>
    <t>TOTAL IMPUESTO SOBRE LA RENTA LEY 11-92</t>
  </si>
  <si>
    <t xml:space="preserve">REMANENTE </t>
  </si>
  <si>
    <t>6</t>
  </si>
  <si>
    <t xml:space="preserve">VALOR </t>
  </si>
  <si>
    <t xml:space="preserve">NETO </t>
  </si>
  <si>
    <t>NOMBRE</t>
  </si>
  <si>
    <t>S001</t>
  </si>
  <si>
    <t>JUAN B. CUEVAS MEDRANO</t>
  </si>
  <si>
    <t>001-0547786-3</t>
  </si>
  <si>
    <t xml:space="preserve">JUEZ SUPLENTE </t>
  </si>
  <si>
    <t>S002</t>
  </si>
  <si>
    <t>HERMENEGILDA D. FONDEUR RAMIREZ</t>
  </si>
  <si>
    <t>001-0246319-7</t>
  </si>
  <si>
    <t xml:space="preserve">JUEZA SUPLENTE </t>
  </si>
  <si>
    <t>S003</t>
  </si>
  <si>
    <t>JUAN M. GARRIDO CAMPILLO</t>
  </si>
  <si>
    <t>031-0105632-7</t>
  </si>
  <si>
    <t>S004</t>
  </si>
  <si>
    <t>LOURDES T. SALAZAR RODRÍGUEZ</t>
  </si>
  <si>
    <t>002-0083065-1</t>
  </si>
  <si>
    <t>S005</t>
  </si>
  <si>
    <t>FRANCISCO E. CABRERA MATA</t>
  </si>
  <si>
    <t>037-0028992-3</t>
  </si>
  <si>
    <t>5</t>
  </si>
  <si>
    <t>NOMINA DIETA JUECES SUPLENTES MES DE NOVIEMBRE DE 2021</t>
  </si>
  <si>
    <t>NOMINA GASTOS DE REPRESENTACION MES DE NOVIEMBRE DE 2021</t>
  </si>
  <si>
    <t>TOTAL REMUNERADO</t>
  </si>
  <si>
    <t>ABOGADO(A)  II</t>
  </si>
  <si>
    <t>CLODOMIRO ZABALA SANTOS</t>
  </si>
  <si>
    <t xml:space="preserve">CODIGO EMPLEADO </t>
  </si>
  <si>
    <t>SALARIO BRUTO
MENSUAL</t>
  </si>
  <si>
    <t>DESCUENTOS AUTORIZADOS</t>
  </si>
  <si>
    <t>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</si>
</sst>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RD$&quot;#,##0.00"/>
    <numFmt numFmtId="166" formatCode="#,##0.0_);[Red]\(#,##0.0\)"/>
    <numFmt numFmtId="167" formatCode="0_);[Red]\(0\)"/>
    <numFmt numFmtId="168" formatCode="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u val="double"/>
      <sz val="12"/>
      <color theme="1"/>
      <name val="Times New Roman"/>
      <family val="1"/>
    </font>
    <font>
      <b/>
      <i/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b/>
      <sz val="9"/>
      <color indexed="81"/>
      <name val="Tahoma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b/>
      <u/>
      <sz val="12"/>
      <color indexed="8"/>
      <name val="Times New Roman"/>
      <family val="1"/>
    </font>
    <font>
      <b/>
      <u/>
      <sz val="12"/>
      <color rgb="FFFF0000"/>
      <name val="Times New Roman"/>
      <family val="1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63"/>
      <name val="Times New Roman"/>
      <family val="1"/>
    </font>
    <font>
      <sz val="12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2"/>
    </font>
    <font>
      <b/>
      <sz val="12"/>
      <color rgb="FF000000"/>
      <name val="Times New Roman"/>
      <family val="1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2"/>
    </font>
    <font>
      <sz val="10"/>
      <name val="Times New Roman"/>
      <family val="1"/>
    </font>
    <font>
      <i/>
      <sz val="12"/>
      <color theme="1"/>
      <name val="Times New Roman"/>
      <family val="1"/>
    </font>
    <font>
      <b/>
      <u/>
      <sz val="11.5"/>
      <color indexed="8"/>
      <name val="Times New Roman"/>
      <family val="2"/>
    </font>
    <font>
      <sz val="12"/>
      <color theme="1"/>
      <name val="Cambria"/>
      <family val="1"/>
    </font>
    <font>
      <sz val="12"/>
      <name val="Cambria"/>
      <family val="1"/>
    </font>
    <font>
      <sz val="12"/>
      <name val="Times New Roman"/>
      <family val="2"/>
    </font>
    <font>
      <b/>
      <sz val="12"/>
      <name val="Times New Roman"/>
      <family val="2"/>
    </font>
    <font>
      <b/>
      <sz val="12"/>
      <color indexed="8"/>
      <name val="Times New Roman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indexed="63"/>
      <name val="Segoe UI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/>
    <xf numFmtId="0" fontId="20" fillId="0" borderId="0"/>
    <xf numFmtId="0" fontId="1" fillId="0" borderId="0"/>
    <xf numFmtId="0" fontId="16" fillId="0" borderId="0"/>
    <xf numFmtId="9" fontId="17" fillId="0" borderId="0" applyFont="0" applyFill="0" applyBorder="0" applyAlignment="0" applyProtection="0"/>
  </cellStyleXfs>
  <cellXfs count="7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43" fontId="3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/>
    <xf numFmtId="43" fontId="3" fillId="0" borderId="0" xfId="0" applyNumberFormat="1" applyFont="1" applyFill="1"/>
    <xf numFmtId="43" fontId="3" fillId="0" borderId="0" xfId="0" applyNumberFormat="1" applyFont="1" applyFill="1" applyAlignment="1">
      <alignment horizontal="right"/>
    </xf>
    <xf numFmtId="43" fontId="3" fillId="0" borderId="0" xfId="1" applyFont="1" applyFill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165" fontId="4" fillId="0" borderId="0" xfId="0" applyNumberFormat="1" applyFont="1" applyFill="1"/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/>
    <xf numFmtId="0" fontId="3" fillId="0" borderId="0" xfId="0" applyFont="1" applyFill="1" applyBorder="1" applyAlignment="1"/>
    <xf numFmtId="0" fontId="2" fillId="0" borderId="0" xfId="0" applyFont="1" applyAlignment="1">
      <alignment horizontal="right"/>
    </xf>
    <xf numFmtId="40" fontId="3" fillId="0" borderId="5" xfId="3" applyNumberFormat="1" applyFont="1" applyFill="1" applyBorder="1" applyAlignment="1">
      <alignment horizontal="center"/>
    </xf>
    <xf numFmtId="40" fontId="3" fillId="0" borderId="5" xfId="3" applyNumberFormat="1" applyFont="1" applyFill="1" applyBorder="1" applyAlignment="1">
      <alignment horizontal="right"/>
    </xf>
    <xf numFmtId="40" fontId="3" fillId="0" borderId="5" xfId="3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40" fontId="3" fillId="0" borderId="11" xfId="3" applyNumberFormat="1" applyFont="1" applyFill="1" applyBorder="1" applyAlignment="1"/>
    <xf numFmtId="40" fontId="3" fillId="0" borderId="6" xfId="3" applyNumberFormat="1" applyFont="1" applyFill="1" applyBorder="1" applyAlignment="1"/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5" xfId="6" applyFont="1" applyFill="1" applyBorder="1" applyAlignment="1">
      <alignment vertical="center" wrapText="1"/>
    </xf>
    <xf numFmtId="0" fontId="3" fillId="0" borderId="5" xfId="6" applyFont="1" applyFill="1" applyBorder="1" applyAlignment="1">
      <alignment horizontal="center" vertical="center" wrapText="1"/>
    </xf>
    <xf numFmtId="40" fontId="3" fillId="0" borderId="5" xfId="4" applyNumberFormat="1" applyFont="1" applyFill="1" applyBorder="1" applyAlignment="1">
      <alignment horizontal="center"/>
    </xf>
    <xf numFmtId="40" fontId="22" fillId="0" borderId="5" xfId="3" applyNumberFormat="1" applyFont="1" applyFill="1" applyBorder="1" applyAlignment="1">
      <alignment horizontal="left" wrapText="1"/>
    </xf>
    <xf numFmtId="40" fontId="22" fillId="0" borderId="5" xfId="3" applyNumberFormat="1" applyFont="1" applyFill="1" applyBorder="1" applyAlignment="1">
      <alignment horizontal="center"/>
    </xf>
    <xf numFmtId="40" fontId="22" fillId="0" borderId="5" xfId="3" applyNumberFormat="1" applyFont="1" applyFill="1" applyBorder="1" applyAlignment="1">
      <alignment horizontal="center" wrapText="1"/>
    </xf>
    <xf numFmtId="0" fontId="3" fillId="0" borderId="5" xfId="3" applyFont="1" applyFill="1" applyBorder="1" applyAlignment="1">
      <alignment horizontal="center"/>
    </xf>
    <xf numFmtId="40" fontId="22" fillId="0" borderId="5" xfId="3" applyNumberFormat="1" applyFont="1" applyFill="1" applyBorder="1" applyAlignment="1">
      <alignment wrapText="1"/>
    </xf>
    <xf numFmtId="40" fontId="2" fillId="0" borderId="5" xfId="3" applyNumberFormat="1" applyFont="1" applyFill="1" applyBorder="1" applyAlignment="1"/>
    <xf numFmtId="0" fontId="3" fillId="0" borderId="7" xfId="3" applyFont="1" applyFill="1" applyBorder="1" applyAlignment="1">
      <alignment horizontal="center"/>
    </xf>
    <xf numFmtId="40" fontId="3" fillId="0" borderId="7" xfId="3" applyNumberFormat="1" applyFont="1" applyFill="1" applyBorder="1" applyAlignment="1"/>
    <xf numFmtId="40" fontId="3" fillId="0" borderId="12" xfId="3" applyNumberFormat="1" applyFont="1" applyFill="1" applyBorder="1" applyAlignment="1">
      <alignment horizontal="center"/>
    </xf>
    <xf numFmtId="40" fontId="3" fillId="0" borderId="12" xfId="3" applyNumberFormat="1" applyFont="1" applyFill="1" applyBorder="1" applyAlignment="1"/>
    <xf numFmtId="40" fontId="3" fillId="0" borderId="5" xfId="3" applyNumberFormat="1" applyFont="1" applyFill="1" applyBorder="1" applyAlignment="1">
      <alignment horizontal="center" vertical="center" wrapText="1"/>
    </xf>
    <xf numFmtId="40" fontId="3" fillId="3" borderId="12" xfId="3" applyNumberFormat="1" applyFont="1" applyFill="1" applyBorder="1" applyAlignment="1">
      <alignment horizontal="left"/>
    </xf>
    <xf numFmtId="40" fontId="3" fillId="3" borderId="12" xfId="3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40" fontId="4" fillId="0" borderId="0" xfId="3" applyNumberFormat="1" applyFont="1" applyFill="1" applyBorder="1" applyAlignment="1"/>
    <xf numFmtId="40" fontId="4" fillId="0" borderId="21" xfId="3" applyNumberFormat="1" applyFont="1" applyFill="1" applyBorder="1" applyAlignment="1"/>
    <xf numFmtId="43" fontId="4" fillId="0" borderId="21" xfId="1" applyFont="1" applyFill="1" applyBorder="1" applyAlignment="1">
      <alignment vertical="center"/>
    </xf>
    <xf numFmtId="0" fontId="2" fillId="0" borderId="0" xfId="6" applyFont="1" applyFill="1" applyBorder="1" applyAlignment="1">
      <alignment vertical="center" wrapText="1"/>
    </xf>
    <xf numFmtId="40" fontId="3" fillId="0" borderId="0" xfId="3" applyNumberFormat="1" applyFont="1" applyFill="1" applyBorder="1" applyAlignment="1">
      <alignment horizontal="center"/>
    </xf>
    <xf numFmtId="40" fontId="3" fillId="0" borderId="18" xfId="3" applyNumberFormat="1" applyFont="1" applyFill="1" applyBorder="1" applyAlignment="1">
      <alignment horizontal="right"/>
    </xf>
    <xf numFmtId="40" fontId="16" fillId="0" borderId="0" xfId="3" applyNumberFormat="1" applyAlignment="1"/>
    <xf numFmtId="40" fontId="16" fillId="0" borderId="0" xfId="3" applyNumberFormat="1" applyFill="1" applyAlignment="1"/>
    <xf numFmtId="4" fontId="16" fillId="0" borderId="0" xfId="3" applyNumberFormat="1" applyAlignment="1"/>
    <xf numFmtId="0" fontId="2" fillId="5" borderId="0" xfId="3" applyNumberFormat="1" applyFont="1" applyFill="1" applyBorder="1" applyAlignment="1">
      <alignment horizontal="center"/>
    </xf>
    <xf numFmtId="40" fontId="16" fillId="5" borderId="0" xfId="3" applyNumberFormat="1" applyFill="1" applyBorder="1" applyAlignment="1"/>
    <xf numFmtId="40" fontId="28" fillId="5" borderId="0" xfId="3" applyNumberFormat="1" applyFont="1" applyFill="1" applyBorder="1" applyAlignment="1">
      <alignment horizontal="center"/>
    </xf>
    <xf numFmtId="0" fontId="24" fillId="5" borderId="0" xfId="3" applyNumberFormat="1" applyFont="1" applyFill="1" applyBorder="1" applyAlignment="1">
      <alignment horizontal="center"/>
    </xf>
    <xf numFmtId="40" fontId="24" fillId="5" borderId="0" xfId="3" applyNumberFormat="1" applyFont="1" applyFill="1" applyBorder="1" applyAlignment="1">
      <alignment horizontal="center"/>
    </xf>
    <xf numFmtId="40" fontId="23" fillId="0" borderId="5" xfId="3" applyNumberFormat="1" applyFont="1" applyFill="1" applyBorder="1" applyAlignment="1">
      <alignment horizontal="left"/>
    </xf>
    <xf numFmtId="40" fontId="28" fillId="0" borderId="5" xfId="3" applyNumberFormat="1" applyFont="1" applyFill="1" applyBorder="1" applyAlignment="1">
      <alignment horizontal="left"/>
    </xf>
    <xf numFmtId="40" fontId="29" fillId="0" borderId="5" xfId="3" applyNumberFormat="1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40" fontId="22" fillId="0" borderId="5" xfId="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3" fillId="0" borderId="5" xfId="3" applyNumberFormat="1" applyFont="1" applyFill="1" applyBorder="1" applyAlignment="1">
      <alignment horizontal="center"/>
    </xf>
    <xf numFmtId="40" fontId="16" fillId="4" borderId="0" xfId="3" applyNumberFormat="1" applyFill="1" applyAlignment="1"/>
    <xf numFmtId="40" fontId="2" fillId="0" borderId="5" xfId="3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/>
    <xf numFmtId="40" fontId="28" fillId="0" borderId="5" xfId="3" applyNumberFormat="1" applyFont="1" applyFill="1" applyBorder="1" applyAlignment="1">
      <alignment horizontal="left" wrapText="1"/>
    </xf>
    <xf numFmtId="40" fontId="4" fillId="0" borderId="5" xfId="3" applyNumberFormat="1" applyFont="1" applyFill="1" applyBorder="1" applyAlignment="1">
      <alignment horizontal="left"/>
    </xf>
    <xf numFmtId="40" fontId="4" fillId="0" borderId="5" xfId="3" applyNumberFormat="1" applyFont="1" applyFill="1" applyBorder="1" applyAlignment="1">
      <alignment horizontal="center"/>
    </xf>
    <xf numFmtId="40" fontId="4" fillId="0" borderId="5" xfId="3" applyNumberFormat="1" applyFont="1" applyFill="1" applyBorder="1" applyAlignment="1"/>
    <xf numFmtId="40" fontId="16" fillId="0" borderId="5" xfId="3" applyNumberFormat="1" applyFill="1" applyBorder="1" applyAlignment="1"/>
    <xf numFmtId="0" fontId="3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40" fontId="16" fillId="0" borderId="12" xfId="3" applyNumberFormat="1" applyFill="1" applyBorder="1" applyAlignment="1"/>
    <xf numFmtId="40" fontId="28" fillId="0" borderId="12" xfId="3" applyNumberFormat="1" applyFont="1" applyFill="1" applyBorder="1" applyAlignment="1">
      <alignment horizontal="left" wrapText="1"/>
    </xf>
    <xf numFmtId="0" fontId="3" fillId="0" borderId="12" xfId="3" applyFont="1" applyFill="1" applyBorder="1"/>
    <xf numFmtId="0" fontId="23" fillId="0" borderId="7" xfId="3" applyFont="1" applyFill="1" applyBorder="1"/>
    <xf numFmtId="0" fontId="3" fillId="0" borderId="7" xfId="3" applyFont="1" applyFill="1" applyBorder="1"/>
    <xf numFmtId="0" fontId="2" fillId="0" borderId="24" xfId="0" applyFont="1" applyFill="1" applyBorder="1" applyAlignment="1">
      <alignment horizontal="center" vertical="center" wrapText="1"/>
    </xf>
    <xf numFmtId="4" fontId="3" fillId="0" borderId="16" xfId="3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/>
    </xf>
    <xf numFmtId="40" fontId="16" fillId="0" borderId="7" xfId="3" applyNumberFormat="1" applyFill="1" applyBorder="1" applyAlignment="1"/>
    <xf numFmtId="0" fontId="3" fillId="0" borderId="5" xfId="0" applyFont="1" applyFill="1" applyBorder="1"/>
    <xf numFmtId="0" fontId="3" fillId="0" borderId="5" xfId="3" applyFont="1" applyFill="1" applyBorder="1"/>
    <xf numFmtId="0" fontId="23" fillId="0" borderId="5" xfId="3" applyFont="1" applyFill="1" applyBorder="1"/>
    <xf numFmtId="40" fontId="3" fillId="0" borderId="5" xfId="3" applyNumberFormat="1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40" fontId="16" fillId="0" borderId="0" xfId="3" applyNumberFormat="1" applyFill="1" applyAlignment="1">
      <alignment horizontal="center"/>
    </xf>
    <xf numFmtId="40" fontId="2" fillId="0" borderId="5" xfId="3" applyNumberFormat="1" applyFont="1" applyFill="1" applyBorder="1" applyAlignment="1">
      <alignment horizontal="left" vertical="center" wrapText="1"/>
    </xf>
    <xf numFmtId="40" fontId="3" fillId="0" borderId="5" xfId="3" applyNumberFormat="1" applyFont="1" applyFill="1" applyBorder="1" applyAlignment="1">
      <alignment horizontal="left"/>
    </xf>
    <xf numFmtId="40" fontId="5" fillId="0" borderId="5" xfId="3" applyNumberFormat="1" applyFont="1" applyFill="1" applyBorder="1" applyAlignment="1">
      <alignment horizontal="center"/>
    </xf>
    <xf numFmtId="40" fontId="21" fillId="0" borderId="5" xfId="3" applyNumberFormat="1" applyFont="1" applyFill="1" applyBorder="1" applyAlignment="1">
      <alignment horizontal="center"/>
    </xf>
    <xf numFmtId="0" fontId="4" fillId="0" borderId="5" xfId="3" applyFont="1" applyFill="1" applyBorder="1"/>
    <xf numFmtId="0" fontId="2" fillId="0" borderId="19" xfId="0" applyFont="1" applyFill="1" applyBorder="1" applyAlignment="1">
      <alignment horizontal="center" vertical="center" wrapText="1"/>
    </xf>
    <xf numFmtId="40" fontId="3" fillId="0" borderId="25" xfId="3" applyNumberFormat="1" applyFont="1" applyFill="1" applyBorder="1" applyAlignment="1">
      <alignment horizontal="left" vertical="center" wrapText="1"/>
    </xf>
    <xf numFmtId="40" fontId="3" fillId="0" borderId="25" xfId="3" applyNumberFormat="1" applyFont="1" applyFill="1" applyBorder="1" applyAlignment="1">
      <alignment horizontal="center" vertical="center" wrapText="1"/>
    </xf>
    <xf numFmtId="40" fontId="3" fillId="0" borderId="0" xfId="3" applyNumberFormat="1" applyFont="1" applyFill="1" applyBorder="1" applyAlignment="1"/>
    <xf numFmtId="49" fontId="4" fillId="0" borderId="8" xfId="3" applyNumberFormat="1" applyFont="1" applyFill="1" applyBorder="1" applyAlignment="1">
      <alignment horizontal="center"/>
    </xf>
    <xf numFmtId="40" fontId="3" fillId="0" borderId="26" xfId="3" applyNumberFormat="1" applyFont="1" applyFill="1" applyBorder="1" applyAlignment="1"/>
    <xf numFmtId="40" fontId="22" fillId="0" borderId="27" xfId="3" applyNumberFormat="1" applyFont="1" applyBorder="1" applyAlignment="1"/>
    <xf numFmtId="40" fontId="16" fillId="0" borderId="27" xfId="3" applyNumberFormat="1" applyBorder="1" applyAlignment="1"/>
    <xf numFmtId="40" fontId="16" fillId="0" borderId="0" xfId="3" applyNumberFormat="1" applyBorder="1" applyAlignment="1">
      <alignment horizontal="center"/>
    </xf>
    <xf numFmtId="40" fontId="28" fillId="0" borderId="0" xfId="3" applyNumberFormat="1" applyFont="1" applyAlignment="1"/>
    <xf numFmtId="40" fontId="22" fillId="0" borderId="5" xfId="3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0" xfId="1" applyFont="1" applyAlignment="1">
      <alignment horizontal="center"/>
    </xf>
    <xf numFmtId="40" fontId="28" fillId="0" borderId="0" xfId="3" applyNumberFormat="1" applyFont="1" applyAlignment="1">
      <alignment horizontal="center"/>
    </xf>
    <xf numFmtId="40" fontId="7" fillId="0" borderId="0" xfId="3" applyNumberFormat="1" applyFont="1" applyAlignment="1">
      <alignment horizontal="center"/>
    </xf>
    <xf numFmtId="40" fontId="22" fillId="0" borderId="0" xfId="3" applyNumberFormat="1" applyFont="1" applyAlignment="1">
      <alignment horizontal="center"/>
    </xf>
    <xf numFmtId="40" fontId="16" fillId="0" borderId="0" xfId="3" applyNumberFormat="1" applyAlignment="1">
      <alignment horizontal="center"/>
    </xf>
    <xf numFmtId="166" fontId="3" fillId="0" borderId="5" xfId="3" applyNumberFormat="1" applyFont="1" applyFill="1" applyBorder="1" applyAlignment="1">
      <alignment horizontal="right"/>
    </xf>
    <xf numFmtId="40" fontId="16" fillId="0" borderId="11" xfId="3" applyNumberFormat="1" applyFill="1" applyBorder="1" applyAlignment="1"/>
    <xf numFmtId="40" fontId="16" fillId="0" borderId="23" xfId="3" applyNumberFormat="1" applyFill="1" applyBorder="1" applyAlignment="1"/>
    <xf numFmtId="40" fontId="16" fillId="0" borderId="15" xfId="3" applyNumberFormat="1" applyFill="1" applyBorder="1" applyAlignment="1"/>
    <xf numFmtId="40" fontId="16" fillId="0" borderId="0" xfId="3" applyNumberFormat="1" applyFill="1" applyBorder="1" applyAlignment="1"/>
    <xf numFmtId="4" fontId="3" fillId="0" borderId="5" xfId="3" applyNumberFormat="1" applyFont="1" applyFill="1" applyBorder="1" applyAlignment="1">
      <alignment horizontal="right"/>
    </xf>
    <xf numFmtId="166" fontId="4" fillId="0" borderId="21" xfId="3" applyNumberFormat="1" applyFont="1" applyFill="1" applyBorder="1" applyAlignment="1">
      <alignment horizontal="right"/>
    </xf>
    <xf numFmtId="40" fontId="16" fillId="0" borderId="22" xfId="3" applyNumberFormat="1" applyFill="1" applyBorder="1" applyAlignment="1"/>
    <xf numFmtId="40" fontId="16" fillId="0" borderId="0" xfId="3" applyNumberFormat="1" applyFont="1" applyAlignment="1"/>
    <xf numFmtId="4" fontId="16" fillId="0" borderId="0" xfId="3" applyNumberFormat="1" applyFont="1" applyAlignment="1"/>
    <xf numFmtId="40" fontId="16" fillId="3" borderId="0" xfId="3" applyNumberFormat="1" applyFont="1" applyFill="1" applyBorder="1" applyAlignment="1"/>
    <xf numFmtId="4" fontId="16" fillId="3" borderId="0" xfId="3" applyNumberFormat="1" applyFont="1" applyFill="1" applyBorder="1" applyAlignment="1"/>
    <xf numFmtId="40" fontId="28" fillId="3" borderId="0" xfId="3" applyNumberFormat="1" applyFont="1" applyFill="1" applyBorder="1" applyAlignment="1">
      <alignment horizontal="center"/>
    </xf>
    <xf numFmtId="40" fontId="16" fillId="5" borderId="0" xfId="3" applyNumberFormat="1" applyFont="1" applyFill="1" applyBorder="1" applyAlignment="1"/>
    <xf numFmtId="4" fontId="16" fillId="5" borderId="0" xfId="3" applyNumberFormat="1" applyFont="1" applyFill="1" applyBorder="1" applyAlignment="1"/>
    <xf numFmtId="4" fontId="24" fillId="5" borderId="0" xfId="3" applyNumberFormat="1" applyFont="1" applyFill="1" applyBorder="1" applyAlignment="1">
      <alignment horizontal="center"/>
    </xf>
    <xf numFmtId="4" fontId="24" fillId="0" borderId="5" xfId="3" applyNumberFormat="1" applyFont="1" applyFill="1" applyBorder="1" applyAlignment="1">
      <alignment horizontal="center"/>
    </xf>
    <xf numFmtId="40" fontId="3" fillId="0" borderId="5" xfId="3" applyNumberFormat="1" applyFont="1" applyFill="1" applyBorder="1" applyAlignment="1">
      <alignment wrapText="1"/>
    </xf>
    <xf numFmtId="0" fontId="4" fillId="0" borderId="5" xfId="3" applyFont="1" applyFill="1" applyBorder="1" applyAlignment="1">
      <alignment horizontal="center"/>
    </xf>
    <xf numFmtId="4" fontId="4" fillId="0" borderId="5" xfId="3" applyNumberFormat="1" applyFont="1" applyFill="1" applyBorder="1" applyAlignment="1">
      <alignment horizontal="center"/>
    </xf>
    <xf numFmtId="4" fontId="3" fillId="0" borderId="5" xfId="4" applyNumberFormat="1" applyFont="1" applyFill="1" applyBorder="1" applyAlignment="1">
      <alignment horizontal="center"/>
    </xf>
    <xf numFmtId="40" fontId="7" fillId="0" borderId="5" xfId="3" applyNumberFormat="1" applyFont="1" applyFill="1" applyBorder="1" applyAlignment="1"/>
    <xf numFmtId="40" fontId="16" fillId="0" borderId="5" xfId="3" applyNumberFormat="1" applyFont="1" applyFill="1" applyBorder="1" applyAlignment="1"/>
    <xf numFmtId="40" fontId="16" fillId="0" borderId="5" xfId="3" applyNumberFormat="1" applyFont="1" applyFill="1" applyBorder="1" applyAlignment="1">
      <alignment horizontal="center"/>
    </xf>
    <xf numFmtId="4" fontId="16" fillId="0" borderId="5" xfId="3" applyNumberFormat="1" applyFont="1" applyFill="1" applyBorder="1" applyAlignment="1">
      <alignment horizontal="center"/>
    </xf>
    <xf numFmtId="40" fontId="3" fillId="0" borderId="0" xfId="3" applyNumberFormat="1" applyFont="1" applyFill="1" applyBorder="1" applyAlignment="1">
      <alignment horizontal="left"/>
    </xf>
    <xf numFmtId="40" fontId="3" fillId="0" borderId="5" xfId="4" applyNumberFormat="1" applyFont="1" applyFill="1" applyBorder="1" applyAlignment="1">
      <alignment horizontal="left"/>
    </xf>
    <xf numFmtId="40" fontId="3" fillId="0" borderId="5" xfId="5" applyNumberFormat="1" applyFont="1" applyFill="1" applyBorder="1" applyAlignment="1">
      <alignment horizontal="center"/>
    </xf>
    <xf numFmtId="4" fontId="3" fillId="0" borderId="5" xfId="5" applyNumberFormat="1" applyFont="1" applyFill="1" applyBorder="1" applyAlignment="1">
      <alignment horizontal="center"/>
    </xf>
    <xf numFmtId="40" fontId="4" fillId="0" borderId="5" xfId="5" applyNumberFormat="1" applyFont="1" applyFill="1" applyBorder="1" applyAlignment="1">
      <alignment horizontal="left"/>
    </xf>
    <xf numFmtId="40" fontId="4" fillId="0" borderId="5" xfId="5" applyNumberFormat="1" applyFont="1" applyFill="1" applyBorder="1" applyAlignment="1">
      <alignment horizontal="center"/>
    </xf>
    <xf numFmtId="40" fontId="3" fillId="0" borderId="5" xfId="5" applyNumberFormat="1" applyFont="1" applyFill="1" applyBorder="1" applyAlignment="1">
      <alignment horizontal="left"/>
    </xf>
    <xf numFmtId="40" fontId="7" fillId="0" borderId="5" xfId="3" applyNumberFormat="1" applyFont="1" applyFill="1" applyBorder="1" applyAlignment="1">
      <alignment horizontal="center"/>
    </xf>
    <xf numFmtId="4" fontId="7" fillId="0" borderId="5" xfId="3" applyNumberFormat="1" applyFont="1" applyFill="1" applyBorder="1" applyAlignment="1">
      <alignment horizontal="center"/>
    </xf>
    <xf numFmtId="4" fontId="2" fillId="0" borderId="5" xfId="3" applyNumberFormat="1" applyFont="1" applyFill="1" applyBorder="1" applyAlignment="1">
      <alignment horizontal="center"/>
    </xf>
    <xf numFmtId="4" fontId="3" fillId="0" borderId="5" xfId="3" applyNumberFormat="1" applyFont="1" applyFill="1" applyBorder="1" applyAlignment="1">
      <alignment horizontal="center" vertical="center" wrapText="1"/>
    </xf>
    <xf numFmtId="40" fontId="4" fillId="4" borderId="5" xfId="3" applyNumberFormat="1" applyFont="1" applyFill="1" applyBorder="1" applyAlignment="1"/>
    <xf numFmtId="40" fontId="3" fillId="4" borderId="5" xfId="3" applyNumberFormat="1" applyFont="1" applyFill="1" applyBorder="1" applyAlignment="1"/>
    <xf numFmtId="40" fontId="3" fillId="0" borderId="14" xfId="3" applyNumberFormat="1" applyFont="1" applyFill="1" applyBorder="1" applyAlignment="1"/>
    <xf numFmtId="40" fontId="3" fillId="0" borderId="17" xfId="3" applyNumberFormat="1" applyFont="1" applyBorder="1" applyAlignment="1"/>
    <xf numFmtId="40" fontId="35" fillId="0" borderId="0" xfId="3" applyNumberFormat="1" applyFont="1" applyAlignment="1"/>
    <xf numFmtId="40" fontId="36" fillId="0" borderId="0" xfId="3" applyNumberFormat="1" applyFont="1" applyAlignment="1"/>
    <xf numFmtId="4" fontId="36" fillId="0" borderId="0" xfId="3" applyNumberFormat="1" applyFont="1" applyAlignment="1"/>
    <xf numFmtId="167" fontId="16" fillId="0" borderId="0" xfId="3" applyNumberFormat="1" applyAlignment="1"/>
    <xf numFmtId="38" fontId="16" fillId="0" borderId="0" xfId="3" applyNumberFormat="1" applyAlignment="1"/>
    <xf numFmtId="167" fontId="16" fillId="0" borderId="0" xfId="3" applyNumberFormat="1" applyFill="1" applyAlignment="1"/>
    <xf numFmtId="38" fontId="16" fillId="0" borderId="0" xfId="3" applyNumberFormat="1" applyFill="1" applyAlignment="1"/>
    <xf numFmtId="40" fontId="4" fillId="0" borderId="26" xfId="3" applyNumberFormat="1" applyFont="1" applyFill="1" applyBorder="1" applyAlignment="1"/>
    <xf numFmtId="40" fontId="37" fillId="0" borderId="17" xfId="3" applyNumberFormat="1" applyFont="1" applyBorder="1" applyAlignment="1"/>
    <xf numFmtId="40" fontId="16" fillId="0" borderId="29" xfId="3" applyNumberFormat="1" applyBorder="1" applyAlignment="1"/>
    <xf numFmtId="40" fontId="4" fillId="0" borderId="13" xfId="3" applyNumberFormat="1" applyFont="1" applyBorder="1" applyAlignment="1"/>
    <xf numFmtId="40" fontId="7" fillId="0" borderId="30" xfId="3" applyNumberFormat="1" applyFont="1" applyBorder="1" applyAlignment="1"/>
    <xf numFmtId="40" fontId="3" fillId="0" borderId="0" xfId="3" applyNumberFormat="1" applyFont="1" applyAlignment="1"/>
    <xf numFmtId="40" fontId="16" fillId="3" borderId="0" xfId="3" applyNumberFormat="1" applyFill="1" applyAlignment="1"/>
    <xf numFmtId="38" fontId="28" fillId="0" borderId="0" xfId="3" applyNumberFormat="1" applyFont="1" applyFill="1" applyAlignment="1"/>
    <xf numFmtId="38" fontId="28" fillId="0" borderId="0" xfId="3" applyNumberFormat="1" applyFont="1" applyAlignment="1"/>
    <xf numFmtId="167" fontId="28" fillId="0" borderId="0" xfId="3" applyNumberFormat="1" applyFont="1" applyAlignment="1"/>
    <xf numFmtId="40" fontId="28" fillId="3" borderId="0" xfId="3" applyNumberFormat="1" applyFont="1" applyFill="1" applyAlignment="1"/>
    <xf numFmtId="40" fontId="38" fillId="0" borderId="0" xfId="3" applyNumberFormat="1" applyFont="1" applyFill="1" applyAlignment="1"/>
    <xf numFmtId="0" fontId="4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0" fontId="21" fillId="0" borderId="0" xfId="3" applyNumberFormat="1" applyFont="1" applyFill="1" applyBorder="1" applyAlignment="1">
      <alignment horizontal="center" vertical="center" wrapText="1"/>
    </xf>
    <xf numFmtId="40" fontId="3" fillId="0" borderId="0" xfId="3" applyNumberFormat="1" applyFont="1" applyFill="1" applyBorder="1" applyAlignment="1">
      <alignment horizontal="right"/>
    </xf>
    <xf numFmtId="0" fontId="3" fillId="0" borderId="31" xfId="0" applyFont="1" applyFill="1" applyBorder="1" applyAlignment="1">
      <alignment horizontal="center" vertical="center"/>
    </xf>
    <xf numFmtId="0" fontId="2" fillId="0" borderId="18" xfId="6" applyFont="1" applyFill="1" applyBorder="1" applyAlignment="1">
      <alignment vertical="center" wrapText="1"/>
    </xf>
    <xf numFmtId="40" fontId="3" fillId="0" borderId="18" xfId="3" applyNumberFormat="1" applyFont="1" applyFill="1" applyBorder="1" applyAlignment="1">
      <alignment horizontal="left"/>
    </xf>
    <xf numFmtId="40" fontId="21" fillId="0" borderId="18" xfId="3" applyNumberFormat="1" applyFont="1" applyFill="1" applyBorder="1" applyAlignment="1">
      <alignment horizontal="center" vertical="center" wrapText="1"/>
    </xf>
    <xf numFmtId="40" fontId="3" fillId="0" borderId="18" xfId="3" applyNumberFormat="1" applyFont="1" applyFill="1" applyBorder="1" applyAlignment="1">
      <alignment horizontal="center"/>
    </xf>
    <xf numFmtId="0" fontId="2" fillId="0" borderId="33" xfId="6" applyFont="1" applyFill="1" applyBorder="1" applyAlignment="1">
      <alignment vertical="center" wrapText="1"/>
    </xf>
    <xf numFmtId="40" fontId="3" fillId="0" borderId="33" xfId="3" applyNumberFormat="1" applyFont="1" applyFill="1" applyBorder="1" applyAlignment="1">
      <alignment horizontal="left"/>
    </xf>
    <xf numFmtId="40" fontId="21" fillId="0" borderId="33" xfId="3" applyNumberFormat="1" applyFont="1" applyFill="1" applyBorder="1" applyAlignment="1">
      <alignment horizontal="center" vertical="center" wrapText="1"/>
    </xf>
    <xf numFmtId="40" fontId="3" fillId="0" borderId="33" xfId="3" applyNumberFormat="1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 vertical="center"/>
    </xf>
    <xf numFmtId="40" fontId="4" fillId="0" borderId="21" xfId="3" applyNumberFormat="1" applyFont="1" applyFill="1" applyBorder="1" applyAlignment="1">
      <alignment horizontal="right"/>
    </xf>
    <xf numFmtId="4" fontId="7" fillId="0" borderId="0" xfId="3" applyNumberFormat="1" applyFont="1" applyAlignment="1"/>
    <xf numFmtId="1" fontId="7" fillId="0" borderId="0" xfId="3" applyNumberFormat="1" applyFont="1" applyAlignment="1">
      <alignment horizontal="center"/>
    </xf>
    <xf numFmtId="1" fontId="16" fillId="0" borderId="0" xfId="3" applyNumberFormat="1" applyFont="1" applyAlignment="1">
      <alignment horizontal="center"/>
    </xf>
    <xf numFmtId="0" fontId="39" fillId="4" borderId="0" xfId="3" applyNumberFormat="1" applyFont="1" applyFill="1" applyBorder="1" applyAlignment="1">
      <alignment horizontal="center"/>
    </xf>
    <xf numFmtId="40" fontId="16" fillId="0" borderId="5" xfId="3" applyNumberFormat="1" applyBorder="1" applyAlignment="1"/>
    <xf numFmtId="168" fontId="16" fillId="0" borderId="5" xfId="3" applyNumberFormat="1" applyFill="1" applyBorder="1" applyAlignment="1">
      <alignment horizontal="center"/>
    </xf>
    <xf numFmtId="0" fontId="40" fillId="0" borderId="5" xfId="6" applyFont="1" applyFill="1" applyBorder="1" applyAlignment="1">
      <alignment vertical="center" wrapText="1"/>
    </xf>
    <xf numFmtId="0" fontId="41" fillId="0" borderId="5" xfId="6" applyFont="1" applyFill="1" applyBorder="1" applyAlignment="1">
      <alignment horizontal="center" vertical="center" wrapText="1"/>
    </xf>
    <xf numFmtId="40" fontId="23" fillId="0" borderId="5" xfId="4" applyNumberFormat="1" applyFont="1" applyFill="1" applyBorder="1" applyAlignment="1">
      <alignment horizontal="left"/>
    </xf>
    <xf numFmtId="40" fontId="10" fillId="0" borderId="5" xfId="3" applyNumberFormat="1" applyFont="1" applyFill="1" applyBorder="1" applyAlignment="1"/>
    <xf numFmtId="40" fontId="23" fillId="0" borderId="5" xfId="5" applyNumberFormat="1" applyFont="1" applyFill="1" applyBorder="1" applyAlignment="1">
      <alignment horizontal="left"/>
    </xf>
    <xf numFmtId="168" fontId="2" fillId="0" borderId="5" xfId="3" applyNumberFormat="1" applyFont="1" applyFill="1" applyBorder="1" applyAlignment="1">
      <alignment horizontal="center"/>
    </xf>
    <xf numFmtId="40" fontId="23" fillId="0" borderId="5" xfId="3" applyNumberFormat="1" applyFont="1" applyFill="1" applyBorder="1" applyAlignment="1"/>
    <xf numFmtId="0" fontId="2" fillId="0" borderId="16" xfId="0" applyFont="1" applyFill="1" applyBorder="1" applyAlignment="1">
      <alignment horizontal="center" vertical="center" wrapText="1"/>
    </xf>
    <xf numFmtId="168" fontId="16" fillId="0" borderId="5" xfId="3" applyNumberFormat="1" applyFont="1" applyFill="1" applyBorder="1" applyAlignment="1">
      <alignment horizontal="center"/>
    </xf>
    <xf numFmtId="40" fontId="17" fillId="0" borderId="5" xfId="3" applyNumberFormat="1" applyFont="1" applyFill="1" applyBorder="1" applyAlignment="1">
      <alignment horizontal="left" wrapText="1"/>
    </xf>
    <xf numFmtId="40" fontId="17" fillId="0" borderId="5" xfId="3" applyNumberFormat="1" applyFont="1" applyFill="1" applyBorder="1" applyAlignment="1">
      <alignment horizontal="center"/>
    </xf>
    <xf numFmtId="40" fontId="17" fillId="0" borderId="5" xfId="3" applyNumberFormat="1" applyFont="1" applyFill="1" applyBorder="1" applyAlignment="1">
      <alignment horizontal="center" wrapText="1"/>
    </xf>
    <xf numFmtId="4" fontId="42" fillId="0" borderId="5" xfId="3" applyNumberFormat="1" applyFont="1" applyFill="1" applyBorder="1" applyAlignment="1">
      <alignment horizontal="center"/>
    </xf>
    <xf numFmtId="40" fontId="42" fillId="0" borderId="5" xfId="3" applyNumberFormat="1" applyFont="1" applyFill="1" applyBorder="1" applyAlignment="1"/>
    <xf numFmtId="0" fontId="42" fillId="0" borderId="5" xfId="3" applyFont="1" applyFill="1" applyBorder="1"/>
    <xf numFmtId="40" fontId="42" fillId="0" borderId="5" xfId="3" applyNumberFormat="1" applyFont="1" applyFill="1" applyBorder="1" applyAlignment="1">
      <alignment horizontal="center"/>
    </xf>
    <xf numFmtId="40" fontId="43" fillId="0" borderId="5" xfId="3" applyNumberFormat="1" applyFont="1" applyFill="1" applyBorder="1" applyAlignment="1"/>
    <xf numFmtId="40" fontId="42" fillId="4" borderId="5" xfId="3" applyNumberFormat="1" applyFont="1" applyFill="1" applyBorder="1" applyAlignment="1"/>
    <xf numFmtId="4" fontId="43" fillId="4" borderId="5" xfId="3" applyNumberFormat="1" applyFont="1" applyFill="1" applyBorder="1" applyAlignment="1"/>
    <xf numFmtId="40" fontId="16" fillId="0" borderId="0" xfId="3" applyNumberFormat="1" applyFont="1" applyFill="1" applyAlignment="1"/>
    <xf numFmtId="40" fontId="43" fillId="0" borderId="0" xfId="3" applyNumberFormat="1" applyFont="1" applyFill="1" applyBorder="1" applyAlignment="1"/>
    <xf numFmtId="40" fontId="42" fillId="0" borderId="0" xfId="3" applyNumberFormat="1" applyFont="1" applyFill="1" applyBorder="1" applyAlignment="1"/>
    <xf numFmtId="4" fontId="16" fillId="0" borderId="0" xfId="3" applyNumberFormat="1" applyFont="1" applyFill="1" applyAlignment="1"/>
    <xf numFmtId="0" fontId="5" fillId="0" borderId="0" xfId="0" applyFont="1" applyAlignment="1">
      <alignment vertical="center"/>
    </xf>
    <xf numFmtId="0" fontId="21" fillId="0" borderId="14" xfId="0" applyFont="1" applyBorder="1" applyAlignment="1">
      <alignment vertical="center"/>
    </xf>
    <xf numFmtId="40" fontId="42" fillId="0" borderId="26" xfId="3" applyNumberFormat="1" applyFont="1" applyFill="1" applyBorder="1" applyAlignment="1"/>
    <xf numFmtId="0" fontId="5" fillId="0" borderId="17" xfId="0" applyFont="1" applyBorder="1" applyAlignment="1">
      <alignment vertical="center"/>
    </xf>
    <xf numFmtId="40" fontId="16" fillId="0" borderId="27" xfId="3" applyNumberFormat="1" applyFont="1" applyBorder="1" applyAlignment="1"/>
    <xf numFmtId="0" fontId="21" fillId="0" borderId="17" xfId="0" applyFont="1" applyBorder="1" applyAlignment="1">
      <alignment vertical="center"/>
    </xf>
    <xf numFmtId="40" fontId="17" fillId="0" borderId="27" xfId="3" applyNumberFormat="1" applyFont="1" applyBorder="1" applyAlignment="1"/>
    <xf numFmtId="0" fontId="21" fillId="0" borderId="13" xfId="0" applyFont="1" applyBorder="1" applyAlignment="1">
      <alignment vertical="center"/>
    </xf>
    <xf numFmtId="40" fontId="44" fillId="0" borderId="1" xfId="3" applyNumberFormat="1" applyFont="1" applyBorder="1" applyAlignment="1"/>
    <xf numFmtId="40" fontId="46" fillId="0" borderId="0" xfId="3" applyNumberFormat="1" applyFont="1" applyAlignment="1">
      <alignment horizontal="center"/>
    </xf>
    <xf numFmtId="40" fontId="48" fillId="0" borderId="0" xfId="3" applyNumberFormat="1" applyFont="1" applyBorder="1" applyAlignment="1">
      <alignment horizontal="center"/>
    </xf>
    <xf numFmtId="40" fontId="48" fillId="0" borderId="0" xfId="3" applyNumberFormat="1" applyFont="1" applyAlignment="1">
      <alignment horizontal="center"/>
    </xf>
    <xf numFmtId="40" fontId="3" fillId="0" borderId="5" xfId="3" applyNumberFormat="1" applyFont="1" applyFill="1" applyBorder="1" applyAlignment="1">
      <alignment horizontal="center" wrapText="1"/>
    </xf>
    <xf numFmtId="40" fontId="2" fillId="0" borderId="15" xfId="3" applyNumberFormat="1" applyFont="1" applyFill="1" applyBorder="1" applyAlignment="1"/>
    <xf numFmtId="40" fontId="2" fillId="0" borderId="0" xfId="3" applyNumberFormat="1" applyFont="1" applyFill="1" applyBorder="1" applyAlignment="1"/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40" fontId="46" fillId="0" borderId="0" xfId="3" applyNumberFormat="1" applyFont="1" applyBorder="1" applyAlignment="1">
      <alignment horizontal="center"/>
    </xf>
    <xf numFmtId="40" fontId="7" fillId="0" borderId="5" xfId="3" applyNumberFormat="1" applyFont="1" applyBorder="1" applyAlignment="1">
      <alignment horizontal="left"/>
    </xf>
    <xf numFmtId="40" fontId="49" fillId="0" borderId="5" xfId="3" applyNumberFormat="1" applyFont="1" applyBorder="1" applyAlignment="1"/>
    <xf numFmtId="40" fontId="16" fillId="0" borderId="5" xfId="3" applyNumberFormat="1" applyFont="1" applyBorder="1" applyAlignment="1"/>
    <xf numFmtId="40" fontId="3" fillId="0" borderId="5" xfId="3" applyNumberFormat="1" applyFont="1" applyBorder="1" applyAlignment="1"/>
    <xf numFmtId="40" fontId="4" fillId="0" borderId="5" xfId="3" applyNumberFormat="1" applyFont="1" applyBorder="1" applyAlignment="1">
      <alignment horizontal="left"/>
    </xf>
    <xf numFmtId="40" fontId="3" fillId="0" borderId="5" xfId="3" applyNumberFormat="1" applyFont="1" applyBorder="1" applyAlignment="1">
      <alignment horizontal="center"/>
    </xf>
    <xf numFmtId="40" fontId="16" fillId="5" borderId="26" xfId="3" applyNumberFormat="1" applyFill="1" applyBorder="1" applyAlignment="1"/>
    <xf numFmtId="40" fontId="16" fillId="5" borderId="8" xfId="3" applyNumberFormat="1" applyFill="1" applyBorder="1" applyAlignment="1"/>
    <xf numFmtId="40" fontId="28" fillId="5" borderId="8" xfId="3" applyNumberFormat="1" applyFont="1" applyFill="1" applyBorder="1" applyAlignment="1">
      <alignment horizontal="center"/>
    </xf>
    <xf numFmtId="40" fontId="28" fillId="5" borderId="26" xfId="3" applyNumberFormat="1" applyFont="1" applyFill="1" applyBorder="1" applyAlignment="1">
      <alignment horizontal="center"/>
    </xf>
    <xf numFmtId="40" fontId="16" fillId="5" borderId="27" xfId="3" applyNumberFormat="1" applyFill="1" applyBorder="1" applyAlignment="1"/>
    <xf numFmtId="40" fontId="16" fillId="5" borderId="31" xfId="3" applyNumberFormat="1" applyFill="1" applyBorder="1" applyAlignment="1"/>
    <xf numFmtId="40" fontId="28" fillId="5" borderId="31" xfId="3" applyNumberFormat="1" applyFont="1" applyFill="1" applyBorder="1" applyAlignment="1">
      <alignment horizontal="center"/>
    </xf>
    <xf numFmtId="40" fontId="28" fillId="5" borderId="27" xfId="3" applyNumberFormat="1" applyFont="1" applyFill="1" applyBorder="1" applyAlignment="1">
      <alignment horizontal="center"/>
    </xf>
    <xf numFmtId="40" fontId="24" fillId="5" borderId="9" xfId="3" applyNumberFormat="1" applyFont="1" applyFill="1" applyBorder="1" applyAlignment="1">
      <alignment horizontal="center"/>
    </xf>
    <xf numFmtId="40" fontId="24" fillId="5" borderId="10" xfId="3" applyNumberFormat="1" applyFont="1" applyFill="1" applyBorder="1" applyAlignment="1">
      <alignment horizontal="center"/>
    </xf>
    <xf numFmtId="40" fontId="24" fillId="5" borderId="31" xfId="3" applyNumberFormat="1" applyFont="1" applyFill="1" applyBorder="1" applyAlignment="1">
      <alignment horizontal="center"/>
    </xf>
    <xf numFmtId="0" fontId="41" fillId="3" borderId="36" xfId="0" applyFont="1" applyFill="1" applyBorder="1" applyAlignment="1">
      <alignment horizontal="center" vertical="center"/>
    </xf>
    <xf numFmtId="0" fontId="41" fillId="3" borderId="37" xfId="0" applyFont="1" applyFill="1" applyBorder="1" applyAlignment="1">
      <alignment horizontal="left" vertical="center" wrapText="1"/>
    </xf>
    <xf numFmtId="14" fontId="41" fillId="0" borderId="3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42" fillId="0" borderId="28" xfId="3" applyNumberFormat="1" applyFont="1" applyBorder="1" applyAlignment="1">
      <alignment horizontal="center"/>
    </xf>
    <xf numFmtId="40" fontId="42" fillId="0" borderId="5" xfId="3" applyNumberFormat="1" applyFont="1" applyBorder="1" applyAlignment="1"/>
    <xf numFmtId="40" fontId="42" fillId="0" borderId="39" xfId="3" applyNumberFormat="1" applyFont="1" applyBorder="1" applyAlignment="1"/>
    <xf numFmtId="0" fontId="41" fillId="3" borderId="24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left" vertical="center" wrapText="1"/>
    </xf>
    <xf numFmtId="14" fontId="41" fillId="0" borderId="11" xfId="0" applyNumberFormat="1" applyFont="1" applyBorder="1" applyAlignment="1">
      <alignment horizontal="center" vertical="center" wrapText="1"/>
    </xf>
    <xf numFmtId="40" fontId="42" fillId="0" borderId="0" xfId="3" applyNumberFormat="1" applyFont="1" applyAlignment="1"/>
    <xf numFmtId="0" fontId="41" fillId="0" borderId="11" xfId="0" applyFont="1" applyBorder="1" applyAlignment="1">
      <alignment horizontal="center" vertical="center" wrapText="1"/>
    </xf>
    <xf numFmtId="0" fontId="41" fillId="3" borderId="19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left" vertical="center" wrapText="1"/>
    </xf>
    <xf numFmtId="0" fontId="41" fillId="0" borderId="4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0" fontId="4" fillId="5" borderId="42" xfId="3" applyNumberFormat="1" applyFont="1" applyFill="1" applyBorder="1" applyAlignment="1"/>
    <xf numFmtId="40" fontId="42" fillId="5" borderId="1" xfId="3" applyNumberFormat="1" applyFont="1" applyFill="1" applyBorder="1" applyAlignment="1"/>
    <xf numFmtId="40" fontId="4" fillId="5" borderId="43" xfId="3" applyNumberFormat="1" applyFont="1" applyFill="1" applyBorder="1" applyAlignment="1">
      <alignment horizontal="center"/>
    </xf>
    <xf numFmtId="40" fontId="4" fillId="5" borderId="33" xfId="3" applyNumberFormat="1" applyFont="1" applyFill="1" applyBorder="1" applyAlignment="1"/>
    <xf numFmtId="41" fontId="42" fillId="0" borderId="0" xfId="3" applyNumberFormat="1" applyFont="1" applyAlignment="1"/>
    <xf numFmtId="40" fontId="46" fillId="0" borderId="0" xfId="3" applyNumberFormat="1" applyFont="1" applyBorder="1" applyAlignment="1"/>
    <xf numFmtId="40" fontId="48" fillId="0" borderId="0" xfId="3" applyNumberFormat="1" applyFont="1" applyAlignment="1"/>
    <xf numFmtId="40" fontId="46" fillId="0" borderId="0" xfId="3" applyNumberFormat="1" applyFont="1" applyAlignment="1"/>
    <xf numFmtId="40" fontId="3" fillId="0" borderId="12" xfId="3" applyNumberFormat="1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Alignment="1">
      <alignment vertical="center"/>
    </xf>
    <xf numFmtId="0" fontId="3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40" fontId="22" fillId="0" borderId="27" xfId="3" applyNumberFormat="1" applyFont="1" applyFill="1" applyBorder="1" applyAlignment="1"/>
    <xf numFmtId="41" fontId="16" fillId="0" borderId="0" xfId="3" applyNumberFormat="1" applyFill="1" applyAlignment="1"/>
    <xf numFmtId="0" fontId="3" fillId="0" borderId="17" xfId="0" applyFont="1" applyFill="1" applyBorder="1" applyAlignment="1">
      <alignment vertical="center"/>
    </xf>
    <xf numFmtId="40" fontId="16" fillId="0" borderId="27" xfId="3" applyNumberFormat="1" applyFill="1" applyBorder="1" applyAlignment="1"/>
    <xf numFmtId="0" fontId="3" fillId="0" borderId="13" xfId="0" applyFont="1" applyFill="1" applyBorder="1" applyAlignment="1">
      <alignment vertical="center"/>
    </xf>
    <xf numFmtId="40" fontId="28" fillId="0" borderId="1" xfId="3" applyNumberFormat="1" applyFont="1" applyFill="1" applyBorder="1" applyAlignment="1"/>
    <xf numFmtId="40" fontId="28" fillId="0" borderId="0" xfId="3" applyNumberFormat="1" applyFont="1" applyFill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0" fontId="28" fillId="0" borderId="0" xfId="3" applyNumberFormat="1" applyFont="1" applyFill="1" applyBorder="1" applyAlignment="1"/>
    <xf numFmtId="40" fontId="2" fillId="0" borderId="11" xfId="3" applyNumberFormat="1" applyFont="1" applyFill="1" applyBorder="1" applyAlignment="1"/>
    <xf numFmtId="40" fontId="4" fillId="0" borderId="45" xfId="3" applyNumberFormat="1" applyFont="1" applyFill="1" applyBorder="1" applyAlignment="1"/>
    <xf numFmtId="40" fontId="4" fillId="0" borderId="11" xfId="3" applyNumberFormat="1" applyFont="1" applyFill="1" applyBorder="1" applyAlignment="1"/>
    <xf numFmtId="40" fontId="3" fillId="0" borderId="44" xfId="3" applyNumberFormat="1" applyFont="1" applyFill="1" applyBorder="1" applyAlignment="1"/>
    <xf numFmtId="4" fontId="16" fillId="0" borderId="0" xfId="3" applyNumberFormat="1" applyFill="1" applyBorder="1" applyAlignment="1"/>
    <xf numFmtId="4" fontId="28" fillId="0" borderId="0" xfId="3" applyNumberFormat="1" applyFont="1" applyFill="1" applyBorder="1" applyAlignment="1"/>
    <xf numFmtId="40" fontId="3" fillId="0" borderId="11" xfId="3" applyNumberFormat="1" applyFont="1" applyFill="1" applyBorder="1" applyAlignment="1">
      <alignment horizontal="right"/>
    </xf>
    <xf numFmtId="40" fontId="16" fillId="0" borderId="11" xfId="3" applyNumberFormat="1" applyFont="1" applyFill="1" applyBorder="1" applyAlignment="1"/>
    <xf numFmtId="40" fontId="7" fillId="0" borderId="11" xfId="3" applyNumberFormat="1" applyFont="1" applyFill="1" applyBorder="1" applyAlignment="1"/>
    <xf numFmtId="40" fontId="42" fillId="0" borderId="11" xfId="3" applyNumberFormat="1" applyFont="1" applyFill="1" applyBorder="1" applyAlignment="1"/>
    <xf numFmtId="40" fontId="43" fillId="0" borderId="11" xfId="3" applyNumberFormat="1" applyFont="1" applyFill="1" applyBorder="1" applyAlignment="1"/>
    <xf numFmtId="4" fontId="43" fillId="4" borderId="11" xfId="3" applyNumberFormat="1" applyFont="1" applyFill="1" applyBorder="1" applyAlignment="1"/>
    <xf numFmtId="0" fontId="4" fillId="4" borderId="46" xfId="0" applyFont="1" applyFill="1" applyBorder="1" applyAlignment="1">
      <alignment horizontal="center" vertical="center" wrapText="1"/>
    </xf>
    <xf numFmtId="40" fontId="3" fillId="0" borderId="15" xfId="3" applyNumberFormat="1" applyFont="1" applyFill="1" applyBorder="1" applyAlignment="1">
      <alignment horizontal="right"/>
    </xf>
    <xf numFmtId="40" fontId="4" fillId="0" borderId="45" xfId="3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4" fontId="2" fillId="0" borderId="0" xfId="0" applyNumberFormat="1" applyFont="1" applyFill="1" applyBorder="1"/>
    <xf numFmtId="38" fontId="28" fillId="0" borderId="0" xfId="3" applyNumberFormat="1" applyFont="1" applyFill="1" applyBorder="1" applyAlignment="1"/>
    <xf numFmtId="40" fontId="22" fillId="0" borderId="0" xfId="3" applyNumberFormat="1" applyFont="1" applyFill="1" applyAlignment="1">
      <alignment horizontal="center"/>
    </xf>
    <xf numFmtId="40" fontId="16" fillId="0" borderId="0" xfId="3" applyNumberFormat="1" applyFill="1" applyBorder="1" applyAlignment="1">
      <alignment horizontal="center"/>
    </xf>
    <xf numFmtId="40" fontId="2" fillId="0" borderId="0" xfId="3" applyNumberFormat="1" applyFont="1" applyFill="1" applyBorder="1" applyAlignment="1">
      <alignment horizontal="center"/>
    </xf>
    <xf numFmtId="40" fontId="22" fillId="0" borderId="0" xfId="3" applyNumberFormat="1" applyFont="1" applyFill="1" applyAlignment="1">
      <alignment horizontal="center" shrinkToFit="1"/>
    </xf>
    <xf numFmtId="40" fontId="28" fillId="0" borderId="0" xfId="3" applyNumberFormat="1" applyFont="1" applyFill="1" applyAlignment="1">
      <alignment horizontal="center"/>
    </xf>
    <xf numFmtId="40" fontId="7" fillId="0" borderId="0" xfId="3" applyNumberFormat="1" applyFont="1" applyFill="1" applyAlignment="1">
      <alignment horizontal="center"/>
    </xf>
    <xf numFmtId="1" fontId="16" fillId="0" borderId="0" xfId="3" applyNumberFormat="1" applyFont="1" applyBorder="1" applyAlignment="1">
      <alignment horizontal="center"/>
    </xf>
    <xf numFmtId="1" fontId="7" fillId="0" borderId="0" xfId="3" applyNumberFormat="1" applyFont="1" applyBorder="1" applyAlignment="1">
      <alignment horizontal="center"/>
    </xf>
    <xf numFmtId="0" fontId="16" fillId="0" borderId="0" xfId="3" applyNumberFormat="1" applyFont="1" applyAlignment="1">
      <alignment horizontal="center"/>
    </xf>
    <xf numFmtId="40" fontId="31" fillId="0" borderId="0" xfId="3" applyNumberFormat="1" applyFont="1" applyFill="1" applyAlignment="1"/>
    <xf numFmtId="40" fontId="32" fillId="0" borderId="0" xfId="3" applyNumberFormat="1" applyFont="1" applyFill="1" applyAlignment="1"/>
    <xf numFmtId="40" fontId="7" fillId="0" borderId="0" xfId="3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center" vertical="center"/>
    </xf>
    <xf numFmtId="40" fontId="16" fillId="0" borderId="0" xfId="3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40" fontId="7" fillId="0" borderId="0" xfId="3" applyNumberFormat="1" applyFont="1" applyAlignment="1">
      <alignment horizontal="center"/>
    </xf>
    <xf numFmtId="40" fontId="16" fillId="0" borderId="0" xfId="3" applyNumberFormat="1" applyBorder="1" applyAlignment="1">
      <alignment horizontal="center"/>
    </xf>
    <xf numFmtId="0" fontId="50" fillId="0" borderId="17" xfId="0" applyFont="1" applyFill="1" applyBorder="1" applyAlignment="1">
      <alignment vertical="center"/>
    </xf>
    <xf numFmtId="40" fontId="51" fillId="0" borderId="27" xfId="3" applyNumberFormat="1" applyFont="1" applyFill="1" applyBorder="1" applyAlignment="1">
      <alignment horizontal="left"/>
    </xf>
    <xf numFmtId="43" fontId="4" fillId="0" borderId="0" xfId="0" applyNumberFormat="1" applyFont="1" applyFill="1" applyBorder="1" applyAlignment="1"/>
    <xf numFmtId="17" fontId="4" fillId="0" borderId="0" xfId="0" applyNumberFormat="1" applyFont="1" applyFill="1" applyBorder="1" applyAlignment="1"/>
    <xf numFmtId="43" fontId="4" fillId="2" borderId="8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39" fontId="4" fillId="4" borderId="0" xfId="1" applyNumberFormat="1" applyFont="1" applyFill="1" applyBorder="1" applyAlignment="1">
      <alignment horizontal="center" vertical="center" wrapText="1"/>
    </xf>
    <xf numFmtId="39" fontId="6" fillId="4" borderId="0" xfId="1" applyNumberFormat="1" applyFont="1" applyFill="1" applyBorder="1" applyAlignment="1">
      <alignment horizontal="center" vertical="center" wrapText="1"/>
    </xf>
    <xf numFmtId="39" fontId="4" fillId="4" borderId="0" xfId="0" applyNumberFormat="1" applyFont="1" applyFill="1" applyBorder="1" applyAlignment="1">
      <alignment horizontal="center" vertical="center" wrapText="1"/>
    </xf>
    <xf numFmtId="39" fontId="6" fillId="4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2" xfId="6" applyFont="1" applyFill="1" applyBorder="1" applyAlignment="1">
      <alignment vertical="center" wrapText="1"/>
    </xf>
    <xf numFmtId="0" fontId="3" fillId="0" borderId="12" xfId="6" applyFont="1" applyFill="1" applyBorder="1" applyAlignment="1">
      <alignment horizontal="left" vertical="center" wrapText="1"/>
    </xf>
    <xf numFmtId="0" fontId="3" fillId="0" borderId="12" xfId="6" applyFont="1" applyFill="1" applyBorder="1" applyAlignment="1">
      <alignment horizontal="center" vertical="center" wrapText="1"/>
    </xf>
    <xf numFmtId="39" fontId="3" fillId="0" borderId="12" xfId="3" applyNumberFormat="1" applyFont="1" applyFill="1" applyBorder="1" applyAlignment="1">
      <alignment horizontal="center"/>
    </xf>
    <xf numFmtId="39" fontId="3" fillId="0" borderId="12" xfId="1" applyNumberFormat="1" applyFont="1" applyFill="1" applyBorder="1" applyAlignment="1"/>
    <xf numFmtId="43" fontId="3" fillId="0" borderId="12" xfId="1" applyNumberFormat="1" applyFont="1" applyFill="1" applyBorder="1" applyAlignment="1">
      <alignment horizontal="right"/>
    </xf>
    <xf numFmtId="39" fontId="3" fillId="0" borderId="5" xfId="1" applyNumberFormat="1" applyFont="1" applyFill="1" applyBorder="1" applyAlignment="1">
      <alignment vertical="center"/>
    </xf>
    <xf numFmtId="39" fontId="3" fillId="0" borderId="12" xfId="1" applyNumberFormat="1" applyFont="1" applyFill="1" applyBorder="1" applyAlignment="1">
      <alignment horizontal="right"/>
    </xf>
    <xf numFmtId="0" fontId="3" fillId="0" borderId="5" xfId="6" applyFont="1" applyFill="1" applyBorder="1" applyAlignment="1">
      <alignment horizontal="left" vertical="center" wrapText="1"/>
    </xf>
    <xf numFmtId="39" fontId="3" fillId="0" borderId="5" xfId="4" applyNumberFormat="1" applyFont="1" applyFill="1" applyBorder="1" applyAlignment="1">
      <alignment horizontal="center"/>
    </xf>
    <xf numFmtId="39" fontId="3" fillId="0" borderId="5" xfId="1" applyNumberFormat="1" applyFont="1" applyFill="1" applyBorder="1" applyAlignment="1"/>
    <xf numFmtId="43" fontId="3" fillId="0" borderId="5" xfId="1" applyNumberFormat="1" applyFont="1" applyFill="1" applyBorder="1" applyAlignment="1">
      <alignment vertical="center"/>
    </xf>
    <xf numFmtId="39" fontId="3" fillId="0" borderId="5" xfId="1" applyNumberFormat="1" applyFont="1" applyFill="1" applyBorder="1" applyAlignment="1">
      <alignment horizontal="right" vertical="center"/>
    </xf>
    <xf numFmtId="39" fontId="3" fillId="3" borderId="5" xfId="1" applyNumberFormat="1" applyFont="1" applyFill="1" applyBorder="1" applyAlignment="1">
      <alignment horizontal="right"/>
    </xf>
    <xf numFmtId="39" fontId="2" fillId="0" borderId="5" xfId="3" applyNumberFormat="1" applyFont="1" applyFill="1" applyBorder="1" applyAlignment="1">
      <alignment horizontal="center"/>
    </xf>
    <xf numFmtId="39" fontId="2" fillId="0" borderId="5" xfId="1" applyNumberFormat="1" applyFont="1" applyFill="1" applyBorder="1" applyAlignment="1"/>
    <xf numFmtId="39" fontId="3" fillId="0" borderId="5" xfId="3" applyNumberFormat="1" applyFont="1" applyFill="1" applyBorder="1" applyAlignment="1">
      <alignment horizontal="center"/>
    </xf>
    <xf numFmtId="39" fontId="2" fillId="0" borderId="5" xfId="1" applyNumberFormat="1" applyFont="1" applyFill="1" applyBorder="1" applyAlignment="1">
      <alignment horizontal="right" vertical="center"/>
    </xf>
    <xf numFmtId="4" fontId="2" fillId="0" borderId="0" xfId="0" applyNumberFormat="1" applyFont="1"/>
    <xf numFmtId="40" fontId="3" fillId="3" borderId="5" xfId="5" applyNumberFormat="1" applyFont="1" applyFill="1" applyBorder="1" applyAlignment="1">
      <alignment horizontal="left"/>
    </xf>
    <xf numFmtId="40" fontId="3" fillId="3" borderId="5" xfId="5" applyNumberFormat="1" applyFont="1" applyFill="1" applyBorder="1" applyAlignment="1">
      <alignment horizontal="center"/>
    </xf>
    <xf numFmtId="39" fontId="3" fillId="3" borderId="5" xfId="5" applyNumberFormat="1" applyFont="1" applyFill="1" applyBorder="1" applyAlignment="1">
      <alignment horizontal="right"/>
    </xf>
    <xf numFmtId="39" fontId="3" fillId="0" borderId="7" xfId="1" applyNumberFormat="1" applyFont="1" applyFill="1" applyBorder="1" applyAlignment="1"/>
    <xf numFmtId="43" fontId="3" fillId="0" borderId="7" xfId="1" applyNumberFormat="1" applyFont="1" applyFill="1" applyBorder="1" applyAlignment="1">
      <alignment vertical="center"/>
    </xf>
    <xf numFmtId="39" fontId="3" fillId="0" borderId="7" xfId="1" applyNumberFormat="1" applyFont="1" applyFill="1" applyBorder="1" applyAlignment="1">
      <alignment vertical="center"/>
    </xf>
    <xf numFmtId="39" fontId="3" fillId="0" borderId="7" xfId="1" applyNumberFormat="1" applyFont="1" applyFill="1" applyBorder="1" applyAlignment="1">
      <alignment horizontal="right" vertical="center"/>
    </xf>
    <xf numFmtId="39" fontId="3" fillId="0" borderId="5" xfId="3" applyNumberFormat="1" applyFont="1" applyFill="1" applyBorder="1" applyAlignment="1">
      <alignment horizontal="right"/>
    </xf>
    <xf numFmtId="39" fontId="2" fillId="0" borderId="5" xfId="3" applyNumberFormat="1" applyFont="1" applyFill="1" applyBorder="1" applyAlignment="1"/>
    <xf numFmtId="40" fontId="22" fillId="0" borderId="7" xfId="3" applyNumberFormat="1" applyFont="1" applyFill="1" applyBorder="1" applyAlignment="1">
      <alignment wrapText="1"/>
    </xf>
    <xf numFmtId="40" fontId="22" fillId="0" borderId="7" xfId="3" applyNumberFormat="1" applyFont="1" applyFill="1" applyBorder="1" applyAlignment="1">
      <alignment horizontal="left"/>
    </xf>
    <xf numFmtId="40" fontId="22" fillId="0" borderId="7" xfId="3" applyNumberFormat="1" applyFont="1" applyFill="1" applyBorder="1" applyAlignment="1">
      <alignment horizontal="center" wrapText="1"/>
    </xf>
    <xf numFmtId="39" fontId="3" fillId="0" borderId="7" xfId="3" applyNumberFormat="1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right"/>
    </xf>
    <xf numFmtId="39" fontId="2" fillId="0" borderId="7" xfId="1" applyNumberFormat="1" applyFont="1" applyFill="1" applyBorder="1" applyAlignment="1">
      <alignment horizontal="right" vertical="center"/>
    </xf>
    <xf numFmtId="0" fontId="3" fillId="3" borderId="5" xfId="3" applyFont="1" applyFill="1" applyBorder="1"/>
    <xf numFmtId="40" fontId="3" fillId="3" borderId="5" xfId="3" applyNumberFormat="1" applyFont="1" applyFill="1" applyBorder="1" applyAlignment="1">
      <alignment horizontal="center"/>
    </xf>
    <xf numFmtId="39" fontId="3" fillId="3" borderId="5" xfId="3" applyNumberFormat="1" applyFont="1" applyFill="1" applyBorder="1" applyAlignment="1">
      <alignment horizontal="right"/>
    </xf>
    <xf numFmtId="43" fontId="3" fillId="0" borderId="12" xfId="1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40" fontId="2" fillId="3" borderId="12" xfId="0" applyNumberFormat="1" applyFont="1" applyFill="1" applyBorder="1" applyAlignment="1">
      <alignment horizontal="left"/>
    </xf>
    <xf numFmtId="40" fontId="3" fillId="3" borderId="12" xfId="0" applyNumberFormat="1" applyFont="1" applyFill="1" applyBorder="1" applyAlignment="1">
      <alignment horizontal="left"/>
    </xf>
    <xf numFmtId="40" fontId="3" fillId="3" borderId="12" xfId="5" applyNumberFormat="1" applyFont="1" applyFill="1" applyBorder="1" applyAlignment="1">
      <alignment horizontal="center"/>
    </xf>
    <xf numFmtId="39" fontId="3" fillId="3" borderId="12" xfId="0" applyNumberFormat="1" applyFont="1" applyFill="1" applyBorder="1" applyAlignment="1">
      <alignment horizontal="right"/>
    </xf>
    <xf numFmtId="39" fontId="3" fillId="0" borderId="12" xfId="1" applyNumberFormat="1" applyFont="1" applyFill="1" applyBorder="1" applyAlignment="1">
      <alignment vertical="center"/>
    </xf>
    <xf numFmtId="39" fontId="3" fillId="0" borderId="12" xfId="1" applyNumberFormat="1" applyFont="1" applyFill="1" applyBorder="1" applyAlignment="1">
      <alignment horizontal="right" vertical="center"/>
    </xf>
    <xf numFmtId="39" fontId="4" fillId="4" borderId="20" xfId="1" applyNumberFormat="1" applyFont="1" applyFill="1" applyBorder="1" applyAlignment="1"/>
    <xf numFmtId="0" fontId="23" fillId="6" borderId="0" xfId="0" applyFont="1" applyFill="1" applyBorder="1" applyAlignment="1">
      <alignment horizontal="left" vertical="center"/>
    </xf>
    <xf numFmtId="40" fontId="22" fillId="6" borderId="0" xfId="3" applyNumberFormat="1" applyFont="1" applyFill="1" applyBorder="1" applyAlignment="1">
      <alignment wrapText="1"/>
    </xf>
    <xf numFmtId="40" fontId="22" fillId="6" borderId="0" xfId="3" applyNumberFormat="1" applyFont="1" applyFill="1" applyBorder="1" applyAlignment="1">
      <alignment horizontal="center"/>
    </xf>
    <xf numFmtId="40" fontId="22" fillId="6" borderId="0" xfId="3" applyNumberFormat="1" applyFont="1" applyFill="1" applyBorder="1" applyAlignment="1">
      <alignment horizontal="center" wrapText="1"/>
    </xf>
    <xf numFmtId="39" fontId="3" fillId="6" borderId="0" xfId="3" applyNumberFormat="1" applyFont="1" applyFill="1" applyBorder="1" applyAlignment="1">
      <alignment horizontal="center"/>
    </xf>
    <xf numFmtId="39" fontId="3" fillId="6" borderId="0" xfId="1" applyNumberFormat="1" applyFont="1" applyFill="1" applyBorder="1" applyAlignment="1"/>
    <xf numFmtId="39" fontId="3" fillId="6" borderId="0" xfId="1" applyNumberFormat="1" applyFont="1" applyFill="1" applyBorder="1" applyAlignment="1">
      <alignment vertical="center"/>
    </xf>
    <xf numFmtId="39" fontId="3" fillId="6" borderId="0" xfId="1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40" fontId="3" fillId="3" borderId="12" xfId="3" applyNumberFormat="1" applyFont="1" applyFill="1" applyBorder="1" applyAlignment="1"/>
    <xf numFmtId="0" fontId="3" fillId="3" borderId="12" xfId="3" applyFont="1" applyFill="1" applyBorder="1" applyAlignment="1">
      <alignment horizontal="center"/>
    </xf>
    <xf numFmtId="39" fontId="3" fillId="3" borderId="15" xfId="1" applyNumberFormat="1" applyFont="1" applyFill="1" applyBorder="1" applyAlignment="1">
      <alignment horizontal="right"/>
    </xf>
    <xf numFmtId="43" fontId="3" fillId="0" borderId="15" xfId="1" applyNumberFormat="1" applyFont="1" applyFill="1" applyBorder="1" applyAlignment="1"/>
    <xf numFmtId="43" fontId="2" fillId="0" borderId="12" xfId="1" applyNumberFormat="1" applyFont="1" applyFill="1" applyBorder="1" applyAlignment="1">
      <alignment vertical="center"/>
    </xf>
    <xf numFmtId="43" fontId="3" fillId="0" borderId="12" xfId="1" applyNumberFormat="1" applyFont="1" applyFill="1" applyBorder="1" applyAlignment="1">
      <alignment horizontal="right" vertical="center"/>
    </xf>
    <xf numFmtId="40" fontId="3" fillId="3" borderId="5" xfId="3" applyNumberFormat="1" applyFont="1" applyFill="1" applyBorder="1" applyAlignment="1"/>
    <xf numFmtId="39" fontId="3" fillId="3" borderId="6" xfId="1" applyNumberFormat="1" applyFont="1" applyFill="1" applyBorder="1" applyAlignment="1">
      <alignment horizontal="right"/>
    </xf>
    <xf numFmtId="43" fontId="3" fillId="0" borderId="6" xfId="1" applyNumberFormat="1" applyFont="1" applyFill="1" applyBorder="1" applyAlignment="1"/>
    <xf numFmtId="43" fontId="3" fillId="0" borderId="5" xfId="1" applyNumberFormat="1" applyFont="1" applyFill="1" applyBorder="1" applyAlignment="1">
      <alignment horizontal="right" vertical="center"/>
    </xf>
    <xf numFmtId="40" fontId="3" fillId="3" borderId="5" xfId="3" applyNumberFormat="1" applyFont="1" applyFill="1" applyBorder="1" applyAlignment="1">
      <alignment horizontal="center" vertical="center" wrapText="1"/>
    </xf>
    <xf numFmtId="39" fontId="3" fillId="3" borderId="6" xfId="3" applyNumberFormat="1" applyFont="1" applyFill="1" applyBorder="1" applyAlignment="1">
      <alignment horizontal="right"/>
    </xf>
    <xf numFmtId="0" fontId="3" fillId="3" borderId="5" xfId="3" applyFont="1" applyFill="1" applyBorder="1" applyAlignment="1">
      <alignment horizontal="center"/>
    </xf>
    <xf numFmtId="43" fontId="3" fillId="3" borderId="11" xfId="1" applyNumberFormat="1" applyFont="1" applyFill="1" applyBorder="1" applyAlignment="1"/>
    <xf numFmtId="40" fontId="3" fillId="3" borderId="5" xfId="3" applyNumberFormat="1" applyFont="1" applyFill="1" applyBorder="1" applyAlignment="1">
      <alignment horizontal="left"/>
    </xf>
    <xf numFmtId="43" fontId="3" fillId="0" borderId="11" xfId="1" applyNumberFormat="1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40" fontId="3" fillId="3" borderId="7" xfId="3" applyNumberFormat="1" applyFont="1" applyFill="1" applyBorder="1" applyAlignment="1">
      <alignment horizontal="left"/>
    </xf>
    <xf numFmtId="0" fontId="3" fillId="3" borderId="7" xfId="3" applyFont="1" applyFill="1" applyBorder="1" applyAlignment="1">
      <alignment horizontal="center"/>
    </xf>
    <xf numFmtId="39" fontId="3" fillId="3" borderId="7" xfId="1" applyNumberFormat="1" applyFont="1" applyFill="1" applyBorder="1" applyAlignment="1">
      <alignment horizontal="right"/>
    </xf>
    <xf numFmtId="43" fontId="3" fillId="0" borderId="7" xfId="1" applyNumberFormat="1" applyFont="1" applyFill="1" applyBorder="1" applyAlignment="1"/>
    <xf numFmtId="43" fontId="3" fillId="3" borderId="5" xfId="1" applyNumberFormat="1" applyFont="1" applyFill="1" applyBorder="1" applyAlignment="1"/>
    <xf numFmtId="43" fontId="3" fillId="0" borderId="18" xfId="1" applyNumberFormat="1" applyFont="1" applyFill="1" applyBorder="1" applyAlignment="1">
      <alignment vertical="center"/>
    </xf>
    <xf numFmtId="43" fontId="3" fillId="0" borderId="7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0" fontId="3" fillId="3" borderId="0" xfId="3" applyNumberFormat="1" applyFont="1" applyFill="1" applyBorder="1" applyAlignment="1"/>
    <xf numFmtId="40" fontId="3" fillId="3" borderId="0" xfId="3" applyNumberFormat="1" applyFont="1" applyFill="1" applyBorder="1" applyAlignment="1">
      <alignment horizontal="center"/>
    </xf>
    <xf numFmtId="39" fontId="3" fillId="3" borderId="0" xfId="3" applyNumberFormat="1" applyFont="1" applyFill="1" applyBorder="1" applyAlignment="1">
      <alignment horizontal="right"/>
    </xf>
    <xf numFmtId="43" fontId="4" fillId="4" borderId="2" xfId="1" applyNumberFormat="1" applyFont="1" applyFill="1" applyBorder="1" applyAlignment="1"/>
    <xf numFmtId="40" fontId="3" fillId="4" borderId="0" xfId="3" applyNumberFormat="1" applyFont="1" applyFill="1" applyBorder="1" applyAlignment="1"/>
    <xf numFmtId="40" fontId="3" fillId="4" borderId="0" xfId="3" applyNumberFormat="1" applyFont="1" applyFill="1" applyBorder="1" applyAlignment="1">
      <alignment horizontal="center"/>
    </xf>
    <xf numFmtId="39" fontId="3" fillId="4" borderId="0" xfId="3" applyNumberFormat="1" applyFont="1" applyFill="1" applyBorder="1" applyAlignment="1">
      <alignment horizontal="right"/>
    </xf>
    <xf numFmtId="39" fontId="3" fillId="4" borderId="0" xfId="1" applyNumberFormat="1" applyFont="1" applyFill="1" applyBorder="1" applyAlignment="1"/>
    <xf numFmtId="39" fontId="3" fillId="4" borderId="0" xfId="1" applyNumberFormat="1" applyFont="1" applyFill="1" applyBorder="1" applyAlignment="1">
      <alignment vertical="center"/>
    </xf>
    <xf numFmtId="39" fontId="3" fillId="4" borderId="0" xfId="1" applyNumberFormat="1" applyFont="1" applyFill="1" applyBorder="1" applyAlignment="1">
      <alignment horizontal="right" vertical="center"/>
    </xf>
    <xf numFmtId="0" fontId="3" fillId="3" borderId="12" xfId="3" applyFont="1" applyFill="1" applyBorder="1"/>
    <xf numFmtId="39" fontId="3" fillId="3" borderId="12" xfId="3" applyNumberFormat="1" applyFont="1" applyFill="1" applyBorder="1" applyAlignment="1">
      <alignment horizontal="right"/>
    </xf>
    <xf numFmtId="43" fontId="3" fillId="0" borderId="12" xfId="1" applyNumberFormat="1" applyFont="1" applyFill="1" applyBorder="1" applyAlignment="1"/>
    <xf numFmtId="43" fontId="3" fillId="0" borderId="5" xfId="1" applyNumberFormat="1" applyFont="1" applyFill="1" applyBorder="1" applyAlignment="1"/>
    <xf numFmtId="43" fontId="2" fillId="0" borderId="5" xfId="1" applyNumberFormat="1" applyFont="1" applyFill="1" applyBorder="1" applyAlignment="1">
      <alignment horizontal="right" vertical="center"/>
    </xf>
    <xf numFmtId="43" fontId="2" fillId="0" borderId="5" xfId="1" applyNumberFormat="1" applyFont="1" applyFill="1" applyBorder="1" applyAlignment="1">
      <alignment vertical="center"/>
    </xf>
    <xf numFmtId="39" fontId="2" fillId="3" borderId="5" xfId="3" applyNumberFormat="1" applyFont="1" applyFill="1" applyBorder="1" applyAlignment="1">
      <alignment horizontal="right"/>
    </xf>
    <xf numFmtId="43" fontId="2" fillId="0" borderId="5" xfId="1" applyNumberFormat="1" applyFont="1" applyFill="1" applyBorder="1" applyAlignment="1"/>
    <xf numFmtId="43" fontId="3" fillId="0" borderId="5" xfId="1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 wrapText="1"/>
    </xf>
    <xf numFmtId="43" fontId="3" fillId="0" borderId="7" xfId="1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39" fontId="3" fillId="3" borderId="0" xfId="1" applyNumberFormat="1" applyFont="1" applyFill="1" applyBorder="1" applyAlignment="1">
      <alignment horizontal="right"/>
    </xf>
    <xf numFmtId="43" fontId="4" fillId="4" borderId="2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 wrapText="1"/>
    </xf>
    <xf numFmtId="39" fontId="3" fillId="4" borderId="0" xfId="1" applyNumberFormat="1" applyFont="1" applyFill="1" applyBorder="1" applyAlignment="1">
      <alignment horizontal="right"/>
    </xf>
    <xf numFmtId="39" fontId="3" fillId="4" borderId="0" xfId="1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39" fontId="3" fillId="3" borderId="12" xfId="1" applyNumberFormat="1" applyFont="1" applyFill="1" applyBorder="1" applyAlignment="1">
      <alignment horizontal="right"/>
    </xf>
    <xf numFmtId="43" fontId="3" fillId="0" borderId="12" xfId="1" applyNumberFormat="1" applyFont="1" applyFill="1" applyBorder="1" applyAlignment="1">
      <alignment horizontal="center" vertical="center"/>
    </xf>
    <xf numFmtId="43" fontId="2" fillId="0" borderId="7" xfId="1" applyNumberFormat="1" applyFont="1" applyFill="1" applyBorder="1" applyAlignment="1">
      <alignment horizontal="right" vertical="center"/>
    </xf>
    <xf numFmtId="43" fontId="4" fillId="0" borderId="20" xfId="1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 wrapText="1"/>
    </xf>
    <xf numFmtId="39" fontId="3" fillId="6" borderId="0" xfId="1" applyNumberFormat="1" applyFont="1" applyFill="1" applyBorder="1" applyAlignment="1">
      <alignment horizontal="left"/>
    </xf>
    <xf numFmtId="39" fontId="3" fillId="6" borderId="0" xfId="1" applyNumberFormat="1" applyFont="1" applyFill="1" applyBorder="1" applyAlignment="1">
      <alignment horizontal="left" vertical="center"/>
    </xf>
    <xf numFmtId="39" fontId="19" fillId="3" borderId="5" xfId="1" applyNumberFormat="1" applyFont="1" applyFill="1" applyBorder="1" applyAlignment="1">
      <alignment horizontal="right"/>
    </xf>
    <xf numFmtId="40" fontId="3" fillId="3" borderId="7" xfId="3" applyNumberFormat="1" applyFont="1" applyFill="1" applyBorder="1" applyAlignment="1"/>
    <xf numFmtId="0" fontId="3" fillId="3" borderId="0" xfId="3" applyFont="1" applyFill="1" applyBorder="1" applyAlignment="1">
      <alignment horizontal="center"/>
    </xf>
    <xf numFmtId="43" fontId="4" fillId="0" borderId="0" xfId="1" applyNumberFormat="1" applyFont="1" applyFill="1" applyBorder="1" applyAlignment="1"/>
    <xf numFmtId="40" fontId="23" fillId="4" borderId="0" xfId="3" applyNumberFormat="1" applyFont="1" applyFill="1" applyBorder="1" applyAlignment="1">
      <alignment horizontal="left"/>
    </xf>
    <xf numFmtId="0" fontId="23" fillId="4" borderId="0" xfId="3" applyFont="1" applyFill="1" applyBorder="1" applyAlignment="1">
      <alignment horizontal="left"/>
    </xf>
    <xf numFmtId="39" fontId="23" fillId="4" borderId="0" xfId="3" applyNumberFormat="1" applyFont="1" applyFill="1" applyBorder="1" applyAlignment="1">
      <alignment horizontal="left"/>
    </xf>
    <xf numFmtId="39" fontId="23" fillId="4" borderId="0" xfId="1" applyNumberFormat="1" applyFont="1" applyFill="1" applyBorder="1" applyAlignment="1">
      <alignment horizontal="left"/>
    </xf>
    <xf numFmtId="39" fontId="23" fillId="4" borderId="0" xfId="1" applyNumberFormat="1" applyFont="1" applyFill="1" applyBorder="1" applyAlignment="1">
      <alignment horizontal="left" vertical="center"/>
    </xf>
    <xf numFmtId="39" fontId="3" fillId="3" borderId="5" xfId="3" applyNumberFormat="1" applyFont="1" applyFill="1" applyBorder="1" applyAlignment="1">
      <alignment horizontal="center"/>
    </xf>
    <xf numFmtId="43" fontId="3" fillId="0" borderId="5" xfId="1" applyNumberFormat="1" applyFont="1" applyFill="1" applyBorder="1" applyAlignment="1">
      <alignment horizontal="right"/>
    </xf>
    <xf numFmtId="0" fontId="3" fillId="3" borderId="7" xfId="3" applyFont="1" applyFill="1" applyBorder="1"/>
    <xf numFmtId="0" fontId="3" fillId="3" borderId="7" xfId="3" applyFont="1" applyFill="1" applyBorder="1" applyAlignment="1">
      <alignment horizontal="center" wrapText="1"/>
    </xf>
    <xf numFmtId="39" fontId="3" fillId="3" borderId="7" xfId="3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 vertical="center"/>
    </xf>
    <xf numFmtId="0" fontId="3" fillId="3" borderId="0" xfId="3" applyFont="1" applyFill="1" applyBorder="1"/>
    <xf numFmtId="39" fontId="3" fillId="0" borderId="5" xfId="3" applyNumberFormat="1" applyFont="1" applyFill="1" applyBorder="1" applyAlignment="1"/>
    <xf numFmtId="43" fontId="4" fillId="0" borderId="2" xfId="1" applyNumberFormat="1" applyFont="1" applyFill="1" applyBorder="1" applyAlignment="1"/>
    <xf numFmtId="40" fontId="3" fillId="3" borderId="5" xfId="3" applyNumberFormat="1" applyFont="1" applyFill="1" applyBorder="1" applyAlignment="1">
      <alignment horizontal="center" wrapText="1"/>
    </xf>
    <xf numFmtId="43" fontId="2" fillId="0" borderId="0" xfId="1" applyNumberFormat="1" applyFont="1" applyFill="1" applyAlignment="1"/>
    <xf numFmtId="40" fontId="2" fillId="3" borderId="5" xfId="3" applyNumberFormat="1" applyFont="1" applyFill="1" applyBorder="1" applyAlignment="1"/>
    <xf numFmtId="40" fontId="3" fillId="3" borderId="5" xfId="0" applyNumberFormat="1" applyFont="1" applyFill="1" applyBorder="1" applyAlignment="1">
      <alignment horizontal="left"/>
    </xf>
    <xf numFmtId="40" fontId="3" fillId="3" borderId="7" xfId="3" applyNumberFormat="1" applyFont="1" applyFill="1" applyBorder="1" applyAlignment="1">
      <alignment horizontal="center"/>
    </xf>
    <xf numFmtId="0" fontId="23" fillId="6" borderId="0" xfId="3" applyFont="1" applyFill="1" applyBorder="1" applyAlignment="1">
      <alignment horizontal="left"/>
    </xf>
    <xf numFmtId="40" fontId="23" fillId="6" borderId="0" xfId="3" applyNumberFormat="1" applyFont="1" applyFill="1" applyBorder="1" applyAlignment="1">
      <alignment horizontal="left"/>
    </xf>
    <xf numFmtId="39" fontId="23" fillId="6" borderId="0" xfId="3" applyNumberFormat="1" applyFont="1" applyFill="1" applyBorder="1" applyAlignment="1">
      <alignment horizontal="left"/>
    </xf>
    <xf numFmtId="39" fontId="23" fillId="6" borderId="0" xfId="1" applyNumberFormat="1" applyFont="1" applyFill="1" applyBorder="1" applyAlignment="1">
      <alignment horizontal="left"/>
    </xf>
    <xf numFmtId="39" fontId="23" fillId="6" borderId="0" xfId="1" applyNumberFormat="1" applyFont="1" applyFill="1" applyBorder="1" applyAlignment="1">
      <alignment horizontal="left" vertical="center"/>
    </xf>
    <xf numFmtId="39" fontId="3" fillId="0" borderId="5" xfId="3" applyNumberFormat="1" applyFont="1" applyFill="1" applyBorder="1" applyAlignment="1">
      <alignment horizontal="center" vertical="center" wrapText="1"/>
    </xf>
    <xf numFmtId="40" fontId="22" fillId="0" borderId="7" xfId="3" applyNumberFormat="1" applyFont="1" applyFill="1" applyBorder="1" applyAlignment="1">
      <alignment horizontal="left" wrapText="1"/>
    </xf>
    <xf numFmtId="40" fontId="22" fillId="0" borderId="7" xfId="3" applyNumberFormat="1" applyFont="1" applyFill="1" applyBorder="1" applyAlignment="1">
      <alignment horizontal="center"/>
    </xf>
    <xf numFmtId="40" fontId="22" fillId="0" borderId="18" xfId="3" applyNumberFormat="1" applyFont="1" applyFill="1" applyBorder="1" applyAlignment="1">
      <alignment horizontal="left" wrapText="1"/>
    </xf>
    <xf numFmtId="40" fontId="22" fillId="0" borderId="15" xfId="3" applyNumberFormat="1" applyFont="1" applyFill="1" applyBorder="1" applyAlignment="1">
      <alignment horizontal="center"/>
    </xf>
    <xf numFmtId="40" fontId="22" fillId="0" borderId="0" xfId="3" applyNumberFormat="1" applyFont="1" applyFill="1" applyBorder="1" applyAlignment="1">
      <alignment horizontal="center" wrapText="1"/>
    </xf>
    <xf numFmtId="39" fontId="3" fillId="0" borderId="0" xfId="3" applyNumberFormat="1" applyFont="1" applyFill="1" applyBorder="1" applyAlignment="1">
      <alignment horizontal="center"/>
    </xf>
    <xf numFmtId="43" fontId="4" fillId="0" borderId="20" xfId="1" applyNumberFormat="1" applyFont="1" applyFill="1" applyBorder="1" applyAlignment="1"/>
    <xf numFmtId="40" fontId="24" fillId="6" borderId="0" xfId="3" applyNumberFormat="1" applyFont="1" applyFill="1" applyBorder="1" applyAlignment="1">
      <alignment horizontal="left" wrapText="1"/>
    </xf>
    <xf numFmtId="43" fontId="23" fillId="6" borderId="0" xfId="1" applyNumberFormat="1" applyFont="1" applyFill="1" applyBorder="1" applyAlignment="1">
      <alignment horizontal="left"/>
    </xf>
    <xf numFmtId="43" fontId="23" fillId="6" borderId="0" xfId="1" applyNumberFormat="1" applyFont="1" applyFill="1" applyBorder="1" applyAlignment="1">
      <alignment horizontal="left" vertical="center"/>
    </xf>
    <xf numFmtId="40" fontId="3" fillId="3" borderId="12" xfId="3" applyNumberFormat="1" applyFont="1" applyFill="1" applyBorder="1" applyAlignment="1">
      <alignment horizontal="center"/>
    </xf>
    <xf numFmtId="40" fontId="3" fillId="3" borderId="0" xfId="3" applyNumberFormat="1" applyFont="1" applyFill="1" applyBorder="1" applyAlignment="1">
      <alignment horizontal="left"/>
    </xf>
    <xf numFmtId="43" fontId="23" fillId="4" borderId="0" xfId="1" applyNumberFormat="1" applyFont="1" applyFill="1" applyBorder="1" applyAlignment="1">
      <alignment horizontal="left"/>
    </xf>
    <xf numFmtId="43" fontId="23" fillId="4" borderId="0" xfId="1" applyNumberFormat="1" applyFont="1" applyFill="1" applyBorder="1" applyAlignment="1">
      <alignment horizontal="left" vertical="center"/>
    </xf>
    <xf numFmtId="43" fontId="2" fillId="0" borderId="12" xfId="1" applyNumberFormat="1" applyFont="1" applyFill="1" applyBorder="1" applyAlignment="1">
      <alignment horizontal="right" vertical="center"/>
    </xf>
    <xf numFmtId="39" fontId="3" fillId="3" borderId="5" xfId="3" applyNumberFormat="1" applyFont="1" applyFill="1" applyBorder="1" applyAlignment="1">
      <alignment horizontal="right" vertical="center" wrapText="1"/>
    </xf>
    <xf numFmtId="40" fontId="3" fillId="3" borderId="16" xfId="3" applyNumberFormat="1" applyFont="1" applyFill="1" applyBorder="1" applyAlignment="1">
      <alignment horizontal="center"/>
    </xf>
    <xf numFmtId="43" fontId="4" fillId="0" borderId="21" xfId="1" applyNumberFormat="1" applyFont="1" applyFill="1" applyBorder="1" applyAlignment="1"/>
    <xf numFmtId="40" fontId="3" fillId="6" borderId="16" xfId="3" applyNumberFormat="1" applyFont="1" applyFill="1" applyBorder="1" applyAlignment="1">
      <alignment horizontal="center"/>
    </xf>
    <xf numFmtId="39" fontId="3" fillId="6" borderId="5" xfId="3" applyNumberFormat="1" applyFont="1" applyFill="1" applyBorder="1" applyAlignment="1">
      <alignment horizontal="right"/>
    </xf>
    <xf numFmtId="43" fontId="3" fillId="6" borderId="12" xfId="1" applyNumberFormat="1" applyFont="1" applyFill="1" applyBorder="1" applyAlignment="1"/>
    <xf numFmtId="43" fontId="3" fillId="6" borderId="12" xfId="1" applyNumberFormat="1" applyFont="1" applyFill="1" applyBorder="1" applyAlignment="1">
      <alignment vertical="center"/>
    </xf>
    <xf numFmtId="43" fontId="3" fillId="6" borderId="12" xfId="1" applyNumberFormat="1" applyFont="1" applyFill="1" applyBorder="1" applyAlignment="1">
      <alignment horizontal="right" vertical="center"/>
    </xf>
    <xf numFmtId="0" fontId="2" fillId="0" borderId="7" xfId="6" applyFont="1" applyFill="1" applyBorder="1" applyAlignment="1">
      <alignment vertical="center" wrapText="1"/>
    </xf>
    <xf numFmtId="0" fontId="3" fillId="0" borderId="7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10" fillId="4" borderId="0" xfId="6" applyFont="1" applyFill="1" applyBorder="1" applyAlignment="1">
      <alignment horizontal="left" vertical="center" wrapText="1"/>
    </xf>
    <xf numFmtId="0" fontId="23" fillId="4" borderId="0" xfId="6" applyFont="1" applyFill="1" applyBorder="1" applyAlignment="1">
      <alignment horizontal="left" vertical="center" wrapText="1"/>
    </xf>
    <xf numFmtId="39" fontId="2" fillId="0" borderId="0" xfId="0" applyNumberFormat="1" applyFont="1" applyAlignment="1">
      <alignment horizontal="center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43" fontId="2" fillId="0" borderId="0" xfId="1" applyNumberFormat="1" applyFont="1" applyAlignment="1">
      <alignment horizontal="right"/>
    </xf>
    <xf numFmtId="39" fontId="3" fillId="3" borderId="5" xfId="3" applyNumberFormat="1" applyFont="1" applyFill="1" applyBorder="1" applyAlignment="1">
      <alignment horizontal="right" wrapText="1"/>
    </xf>
    <xf numFmtId="40" fontId="3" fillId="3" borderId="7" xfId="3" applyNumberFormat="1" applyFont="1" applyFill="1" applyBorder="1" applyAlignment="1">
      <alignment horizontal="center" vertical="center" wrapText="1"/>
    </xf>
    <xf numFmtId="39" fontId="3" fillId="3" borderId="7" xfId="3" applyNumberFormat="1" applyFont="1" applyFill="1" applyBorder="1" applyAlignment="1">
      <alignment horizontal="right" vertical="center" wrapText="1"/>
    </xf>
    <xf numFmtId="43" fontId="3" fillId="3" borderId="7" xfId="1" applyNumberFormat="1" applyFont="1" applyFill="1" applyBorder="1" applyAlignment="1"/>
    <xf numFmtId="40" fontId="3" fillId="3" borderId="0" xfId="3" applyNumberFormat="1" applyFont="1" applyFill="1" applyBorder="1" applyAlignment="1">
      <alignment horizontal="center" vertical="center" wrapText="1"/>
    </xf>
    <xf numFmtId="39" fontId="3" fillId="3" borderId="0" xfId="3" applyNumberFormat="1" applyFont="1" applyFill="1" applyBorder="1" applyAlignment="1">
      <alignment horizontal="right" vertical="center" wrapText="1"/>
    </xf>
    <xf numFmtId="43" fontId="4" fillId="3" borderId="20" xfId="1" applyNumberFormat="1" applyFont="1" applyFill="1" applyBorder="1" applyAlignment="1"/>
    <xf numFmtId="40" fontId="23" fillId="6" borderId="0" xfId="3" applyNumberFormat="1" applyFont="1" applyFill="1" applyBorder="1" applyAlignment="1">
      <alignment horizontal="left" vertical="center" wrapText="1"/>
    </xf>
    <xf numFmtId="39" fontId="23" fillId="6" borderId="0" xfId="3" applyNumberFormat="1" applyFont="1" applyFill="1" applyBorder="1" applyAlignment="1">
      <alignment horizontal="left" vertical="center" wrapText="1"/>
    </xf>
    <xf numFmtId="39" fontId="3" fillId="3" borderId="12" xfId="3" applyNumberFormat="1" applyFont="1" applyFill="1" applyBorder="1" applyAlignment="1">
      <alignment horizontal="right" vertical="center" wrapText="1"/>
    </xf>
    <xf numFmtId="43" fontId="3" fillId="3" borderId="12" xfId="1" applyNumberFormat="1" applyFont="1" applyFill="1" applyBorder="1" applyAlignment="1"/>
    <xf numFmtId="40" fontId="23" fillId="4" borderId="0" xfId="3" applyNumberFormat="1" applyFont="1" applyFill="1" applyBorder="1" applyAlignment="1">
      <alignment horizontal="left" vertical="center" wrapText="1"/>
    </xf>
    <xf numFmtId="39" fontId="23" fillId="4" borderId="0" xfId="3" applyNumberFormat="1" applyFont="1" applyFill="1" applyBorder="1" applyAlignment="1">
      <alignment horizontal="left" vertical="center" wrapText="1"/>
    </xf>
    <xf numFmtId="39" fontId="3" fillId="3" borderId="7" xfId="0" applyNumberFormat="1" applyFont="1" applyFill="1" applyBorder="1" applyAlignment="1">
      <alignment horizontal="right"/>
    </xf>
    <xf numFmtId="40" fontId="3" fillId="3" borderId="5" xfId="4" applyNumberFormat="1" applyFont="1" applyFill="1" applyBorder="1" applyAlignment="1">
      <alignment horizontal="center" vertical="center" wrapText="1"/>
    </xf>
    <xf numFmtId="39" fontId="3" fillId="3" borderId="5" xfId="0" applyNumberFormat="1" applyFont="1" applyFill="1" applyBorder="1" applyAlignment="1">
      <alignment horizontal="right"/>
    </xf>
    <xf numFmtId="40" fontId="3" fillId="3" borderId="0" xfId="4" applyNumberFormat="1" applyFont="1" applyFill="1" applyBorder="1" applyAlignment="1">
      <alignment horizontal="center" vertical="center" wrapText="1"/>
    </xf>
    <xf numFmtId="39" fontId="3" fillId="3" borderId="0" xfId="0" applyNumberFormat="1" applyFont="1" applyFill="1" applyBorder="1" applyAlignment="1">
      <alignment horizontal="center"/>
    </xf>
    <xf numFmtId="40" fontId="23" fillId="6" borderId="0" xfId="4" applyNumberFormat="1" applyFont="1" applyFill="1" applyBorder="1" applyAlignment="1">
      <alignment horizontal="left" vertical="center" wrapText="1"/>
    </xf>
    <xf numFmtId="39" fontId="23" fillId="6" borderId="0" xfId="0" applyNumberFormat="1" applyFont="1" applyFill="1" applyBorder="1" applyAlignment="1">
      <alignment horizontal="left"/>
    </xf>
    <xf numFmtId="40" fontId="3" fillId="3" borderId="12" xfId="4" applyNumberFormat="1" applyFont="1" applyFill="1" applyBorder="1" applyAlignment="1">
      <alignment horizontal="center" vertical="center" wrapText="1"/>
    </xf>
    <xf numFmtId="39" fontId="3" fillId="3" borderId="12" xfId="0" applyNumberFormat="1" applyFont="1" applyFill="1" applyBorder="1" applyAlignment="1"/>
    <xf numFmtId="0" fontId="3" fillId="3" borderId="12" xfId="3" applyFont="1" applyFill="1" applyBorder="1" applyAlignment="1">
      <alignment horizontal="center" vertical="center" wrapText="1"/>
    </xf>
    <xf numFmtId="39" fontId="3" fillId="3" borderId="7" xfId="0" applyNumberFormat="1" applyFont="1" applyFill="1" applyBorder="1" applyAlignment="1">
      <alignment horizontal="center"/>
    </xf>
    <xf numFmtId="39" fontId="19" fillId="3" borderId="5" xfId="0" applyNumberFormat="1" applyFont="1" applyFill="1" applyBorder="1" applyAlignment="1">
      <alignment horizontal="center"/>
    </xf>
    <xf numFmtId="39" fontId="19" fillId="3" borderId="0" xfId="0" applyNumberFormat="1" applyFont="1" applyFill="1" applyBorder="1" applyAlignment="1">
      <alignment horizontal="center"/>
    </xf>
    <xf numFmtId="39" fontId="25" fillId="6" borderId="0" xfId="0" applyNumberFormat="1" applyFont="1" applyFill="1" applyBorder="1" applyAlignment="1">
      <alignment horizontal="left"/>
    </xf>
    <xf numFmtId="40" fontId="3" fillId="3" borderId="5" xfId="0" applyNumberFormat="1" applyFont="1" applyFill="1" applyBorder="1" applyAlignment="1">
      <alignment horizontal="center"/>
    </xf>
    <xf numFmtId="40" fontId="3" fillId="3" borderId="0" xfId="0" applyNumberFormat="1" applyFont="1" applyFill="1" applyBorder="1" applyAlignment="1">
      <alignment horizontal="left"/>
    </xf>
    <xf numFmtId="40" fontId="3" fillId="3" borderId="0" xfId="0" applyNumberFormat="1" applyFont="1" applyFill="1" applyBorder="1" applyAlignment="1">
      <alignment horizontal="center"/>
    </xf>
    <xf numFmtId="39" fontId="3" fillId="3" borderId="0" xfId="0" applyNumberFormat="1" applyFont="1" applyFill="1" applyBorder="1" applyAlignment="1">
      <alignment horizontal="right"/>
    </xf>
    <xf numFmtId="40" fontId="23" fillId="6" borderId="0" xfId="0" applyNumberFormat="1" applyFont="1" applyFill="1" applyBorder="1" applyAlignment="1">
      <alignment horizontal="left"/>
    </xf>
    <xf numFmtId="40" fontId="3" fillId="3" borderId="7" xfId="5" applyNumberFormat="1" applyFont="1" applyFill="1" applyBorder="1" applyAlignment="1">
      <alignment horizontal="left"/>
    </xf>
    <xf numFmtId="40" fontId="3" fillId="3" borderId="18" xfId="3" applyNumberFormat="1" applyFont="1" applyFill="1" applyBorder="1" applyAlignment="1">
      <alignment horizontal="left"/>
    </xf>
    <xf numFmtId="40" fontId="3" fillId="3" borderId="18" xfId="3" applyNumberFormat="1" applyFont="1" applyFill="1" applyBorder="1" applyAlignment="1">
      <alignment horizontal="center" wrapText="1"/>
    </xf>
    <xf numFmtId="39" fontId="3" fillId="3" borderId="18" xfId="3" applyNumberFormat="1" applyFont="1" applyFill="1" applyBorder="1" applyAlignment="1">
      <alignment horizontal="right" wrapText="1"/>
    </xf>
    <xf numFmtId="40" fontId="3" fillId="3" borderId="0" xfId="5" applyNumberFormat="1" applyFont="1" applyFill="1" applyBorder="1" applyAlignment="1">
      <alignment horizontal="left"/>
    </xf>
    <xf numFmtId="40" fontId="3" fillId="3" borderId="0" xfId="5" applyNumberFormat="1" applyFont="1" applyFill="1" applyBorder="1" applyAlignment="1">
      <alignment horizontal="center"/>
    </xf>
    <xf numFmtId="39" fontId="3" fillId="3" borderId="0" xfId="5" applyNumberFormat="1" applyFont="1" applyFill="1" applyBorder="1" applyAlignment="1">
      <alignment horizontal="right"/>
    </xf>
    <xf numFmtId="40" fontId="23" fillId="6" borderId="0" xfId="5" applyNumberFormat="1" applyFont="1" applyFill="1" applyBorder="1" applyAlignment="1">
      <alignment horizontal="left"/>
    </xf>
    <xf numFmtId="39" fontId="23" fillId="6" borderId="0" xfId="5" applyNumberFormat="1" applyFont="1" applyFill="1" applyBorder="1" applyAlignment="1">
      <alignment horizontal="left"/>
    </xf>
    <xf numFmtId="40" fontId="3" fillId="3" borderId="12" xfId="5" applyNumberFormat="1" applyFont="1" applyFill="1" applyBorder="1" applyAlignment="1">
      <alignment horizontal="left"/>
    </xf>
    <xf numFmtId="39" fontId="3" fillId="3" borderId="12" xfId="5" applyNumberFormat="1" applyFont="1" applyFill="1" applyBorder="1" applyAlignment="1">
      <alignment horizontal="right"/>
    </xf>
    <xf numFmtId="39" fontId="19" fillId="3" borderId="5" xfId="3" applyNumberFormat="1" applyFont="1" applyFill="1" applyBorder="1" applyAlignment="1">
      <alignment horizontal="right"/>
    </xf>
    <xf numFmtId="39" fontId="3" fillId="3" borderId="5" xfId="3" applyNumberFormat="1" applyFont="1" applyFill="1" applyBorder="1"/>
    <xf numFmtId="40" fontId="23" fillId="4" borderId="0" xfId="0" applyNumberFormat="1" applyFont="1" applyFill="1" applyBorder="1" applyAlignment="1">
      <alignment horizontal="left"/>
    </xf>
    <xf numFmtId="39" fontId="3" fillId="3" borderId="5" xfId="0" applyNumberFormat="1" applyFont="1" applyFill="1" applyBorder="1" applyAlignment="1">
      <alignment horizontal="center"/>
    </xf>
    <xf numFmtId="40" fontId="3" fillId="3" borderId="7" xfId="4" applyNumberFormat="1" applyFont="1" applyFill="1" applyBorder="1" applyAlignment="1">
      <alignment horizontal="center"/>
    </xf>
    <xf numFmtId="39" fontId="3" fillId="3" borderId="7" xfId="4" applyNumberFormat="1" applyFont="1" applyFill="1" applyBorder="1" applyAlignment="1">
      <alignment horizontal="right"/>
    </xf>
    <xf numFmtId="0" fontId="3" fillId="3" borderId="18" xfId="3" applyFont="1" applyFill="1" applyBorder="1"/>
    <xf numFmtId="0" fontId="3" fillId="3" borderId="18" xfId="3" applyFont="1" applyFill="1" applyBorder="1" applyAlignment="1">
      <alignment horizontal="center"/>
    </xf>
    <xf numFmtId="39" fontId="3" fillId="3" borderId="18" xfId="3" applyNumberFormat="1" applyFont="1" applyFill="1" applyBorder="1" applyAlignment="1">
      <alignment horizontal="right"/>
    </xf>
    <xf numFmtId="43" fontId="3" fillId="3" borderId="18" xfId="1" applyNumberFormat="1" applyFont="1" applyFill="1" applyBorder="1" applyAlignment="1"/>
    <xf numFmtId="43" fontId="2" fillId="0" borderId="18" xfId="1" applyNumberFormat="1" applyFont="1" applyFill="1" applyBorder="1" applyAlignment="1">
      <alignment horizontal="right" vertical="center"/>
    </xf>
    <xf numFmtId="0" fontId="3" fillId="4" borderId="0" xfId="3" applyFont="1" applyFill="1" applyBorder="1"/>
    <xf numFmtId="0" fontId="3" fillId="4" borderId="0" xfId="3" applyFont="1" applyFill="1" applyBorder="1" applyAlignment="1">
      <alignment horizontal="center"/>
    </xf>
    <xf numFmtId="43" fontId="3" fillId="4" borderId="0" xfId="1" applyNumberFormat="1" applyFont="1" applyFill="1" applyBorder="1" applyAlignment="1"/>
    <xf numFmtId="43" fontId="3" fillId="4" borderId="0" xfId="1" applyNumberFormat="1" applyFont="1" applyFill="1" applyBorder="1" applyAlignment="1">
      <alignment vertical="center"/>
    </xf>
    <xf numFmtId="43" fontId="3" fillId="4" borderId="0" xfId="1" applyNumberFormat="1" applyFont="1" applyFill="1" applyBorder="1" applyAlignment="1">
      <alignment horizontal="right" vertical="center"/>
    </xf>
    <xf numFmtId="0" fontId="23" fillId="6" borderId="0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/>
    </xf>
    <xf numFmtId="39" fontId="3" fillId="0" borderId="7" xfId="3" applyNumberFormat="1" applyFont="1" applyFill="1" applyBorder="1" applyAlignment="1"/>
    <xf numFmtId="0" fontId="3" fillId="3" borderId="18" xfId="0" applyFont="1" applyFill="1" applyBorder="1" applyAlignment="1">
      <alignment horizontal="center" vertical="center" wrapText="1"/>
    </xf>
    <xf numFmtId="39" fontId="3" fillId="3" borderId="18" xfId="1" applyNumberFormat="1" applyFont="1" applyFill="1" applyBorder="1" applyAlignment="1">
      <alignment horizontal="right"/>
    </xf>
    <xf numFmtId="0" fontId="2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left" vertical="center" wrapText="1"/>
    </xf>
    <xf numFmtId="43" fontId="3" fillId="0" borderId="18" xfId="1" applyNumberFormat="1" applyFont="1" applyFill="1" applyBorder="1" applyAlignment="1">
      <alignment horizontal="center" vertical="center"/>
    </xf>
    <xf numFmtId="43" fontId="3" fillId="0" borderId="18" xfId="1" applyNumberFormat="1" applyFont="1" applyFill="1" applyBorder="1" applyAlignment="1">
      <alignment horizontal="right" vertical="center"/>
    </xf>
    <xf numFmtId="40" fontId="3" fillId="3" borderId="18" xfId="3" applyNumberFormat="1" applyFont="1" applyFill="1" applyBorder="1" applyAlignment="1"/>
    <xf numFmtId="40" fontId="3" fillId="3" borderId="18" xfId="3" applyNumberFormat="1" applyFont="1" applyFill="1" applyBorder="1" applyAlignment="1">
      <alignment horizontal="center"/>
    </xf>
    <xf numFmtId="43" fontId="4" fillId="0" borderId="2" xfId="1" applyNumberFormat="1" applyFont="1" applyFill="1" applyBorder="1" applyAlignment="1">
      <alignment horizontal="center" vertical="center"/>
    </xf>
    <xf numFmtId="43" fontId="4" fillId="2" borderId="10" xfId="1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/>
    </xf>
    <xf numFmtId="39" fontId="4" fillId="0" borderId="0" xfId="0" applyNumberFormat="1" applyFont="1" applyFill="1" applyBorder="1" applyAlignment="1"/>
    <xf numFmtId="39" fontId="3" fillId="0" borderId="0" xfId="0" applyNumberFormat="1" applyFont="1" applyFill="1"/>
    <xf numFmtId="39" fontId="3" fillId="0" borderId="0" xfId="0" applyNumberFormat="1" applyFont="1" applyFill="1" applyAlignment="1">
      <alignment horizontal="center" vertical="center"/>
    </xf>
    <xf numFmtId="39" fontId="3" fillId="0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7" fillId="0" borderId="8" xfId="3" applyNumberFormat="1" applyFont="1" applyFill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41" fontId="16" fillId="0" borderId="0" xfId="3" applyNumberFormat="1" applyAlignment="1"/>
    <xf numFmtId="41" fontId="16" fillId="3" borderId="0" xfId="3" applyNumberFormat="1" applyFill="1" applyAlignment="1"/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0" fontId="28" fillId="0" borderId="1" xfId="3" applyNumberFormat="1" applyFont="1" applyBorder="1" applyAlignment="1"/>
    <xf numFmtId="40" fontId="7" fillId="0" borderId="0" xfId="3" applyNumberFormat="1" applyFont="1" applyBorder="1" applyAlignment="1">
      <alignment horizontal="center"/>
    </xf>
    <xf numFmtId="40" fontId="2" fillId="0" borderId="0" xfId="3" applyNumberFormat="1" applyFont="1" applyBorder="1" applyAlignment="1">
      <alignment horizontal="center"/>
    </xf>
    <xf numFmtId="40" fontId="2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2" fillId="0" borderId="0" xfId="0" applyNumberFormat="1" applyFont="1"/>
    <xf numFmtId="4" fontId="2" fillId="0" borderId="0" xfId="0" applyNumberFormat="1" applyFont="1" applyBorder="1"/>
    <xf numFmtId="164" fontId="7" fillId="0" borderId="0" xfId="2" applyFont="1" applyAlignment="1">
      <alignment horizontal="center"/>
    </xf>
    <xf numFmtId="43" fontId="2" fillId="0" borderId="0" xfId="0" applyNumberFormat="1" applyFont="1"/>
    <xf numFmtId="43" fontId="7" fillId="0" borderId="0" xfId="0" applyNumberFormat="1" applyFont="1"/>
    <xf numFmtId="164" fontId="7" fillId="0" borderId="0" xfId="2" applyFont="1"/>
    <xf numFmtId="164" fontId="8" fillId="0" borderId="0" xfId="2" applyFont="1"/>
    <xf numFmtId="164" fontId="2" fillId="0" borderId="0" xfId="2" applyFont="1"/>
    <xf numFmtId="0" fontId="4" fillId="0" borderId="0" xfId="0" applyFont="1" applyFill="1" applyBorder="1" applyAlignment="1">
      <alignment horizontal="center" vertical="center"/>
    </xf>
    <xf numFmtId="4" fontId="9" fillId="0" borderId="0" xfId="0" applyNumberFormat="1" applyFont="1"/>
    <xf numFmtId="43" fontId="9" fillId="0" borderId="0" xfId="0" applyNumberFormat="1" applyFont="1"/>
    <xf numFmtId="43" fontId="10" fillId="0" borderId="0" xfId="0" applyNumberFormat="1" applyFont="1"/>
    <xf numFmtId="43" fontId="11" fillId="3" borderId="0" xfId="0" applyNumberFormat="1" applyFont="1" applyFill="1"/>
    <xf numFmtId="164" fontId="11" fillId="0" borderId="0" xfId="2" applyFont="1"/>
    <xf numFmtId="4" fontId="12" fillId="0" borderId="0" xfId="0" applyNumberFormat="1" applyFont="1"/>
    <xf numFmtId="43" fontId="13" fillId="3" borderId="0" xfId="0" applyNumberFormat="1" applyFont="1" applyFill="1"/>
    <xf numFmtId="44" fontId="10" fillId="0" borderId="0" xfId="0" applyNumberFormat="1" applyFont="1"/>
    <xf numFmtId="44" fontId="14" fillId="0" borderId="0" xfId="0" applyNumberFormat="1" applyFont="1"/>
    <xf numFmtId="164" fontId="14" fillId="0" borderId="0" xfId="2" applyFont="1"/>
    <xf numFmtId="0" fontId="15" fillId="0" borderId="0" xfId="0" applyFont="1" applyAlignment="1">
      <alignment horizontal="justify" vertical="center"/>
    </xf>
    <xf numFmtId="0" fontId="3" fillId="0" borderId="0" xfId="0" applyFont="1" applyFill="1" applyBorder="1"/>
    <xf numFmtId="39" fontId="3" fillId="0" borderId="44" xfId="1" applyNumberFormat="1" applyFont="1" applyFill="1" applyBorder="1" applyAlignment="1">
      <alignment horizontal="right"/>
    </xf>
    <xf numFmtId="39" fontId="3" fillId="0" borderId="11" xfId="1" applyNumberFormat="1" applyFont="1" applyFill="1" applyBorder="1" applyAlignment="1">
      <alignment vertical="center"/>
    </xf>
    <xf numFmtId="39" fontId="3" fillId="0" borderId="6" xfId="1" applyNumberFormat="1" applyFont="1" applyFill="1" applyBorder="1" applyAlignment="1">
      <alignment vertical="center"/>
    </xf>
    <xf numFmtId="39" fontId="3" fillId="0" borderId="44" xfId="1" applyNumberFormat="1" applyFont="1" applyFill="1" applyBorder="1" applyAlignment="1">
      <alignment vertical="center"/>
    </xf>
    <xf numFmtId="43" fontId="3" fillId="0" borderId="44" xfId="1" applyNumberFormat="1" applyFont="1" applyFill="1" applyBorder="1" applyAlignment="1">
      <alignment vertical="center"/>
    </xf>
    <xf numFmtId="43" fontId="3" fillId="0" borderId="11" xfId="1" applyNumberFormat="1" applyFont="1" applyFill="1" applyBorder="1" applyAlignment="1">
      <alignment vertical="center"/>
    </xf>
    <xf numFmtId="43" fontId="3" fillId="0" borderId="6" xfId="1" applyNumberFormat="1" applyFont="1" applyFill="1" applyBorder="1" applyAlignment="1">
      <alignment vertical="center"/>
    </xf>
    <xf numFmtId="43" fontId="4" fillId="0" borderId="45" xfId="1" applyNumberFormat="1" applyFont="1" applyFill="1" applyBorder="1" applyAlignment="1"/>
    <xf numFmtId="43" fontId="3" fillId="6" borderId="44" xfId="1" applyNumberFormat="1" applyFont="1" applyFill="1" applyBorder="1" applyAlignment="1">
      <alignment vertical="center"/>
    </xf>
    <xf numFmtId="43" fontId="3" fillId="0" borderId="15" xfId="1" applyNumberFormat="1" applyFont="1" applyFill="1" applyBorder="1" applyAlignment="1">
      <alignment vertical="center"/>
    </xf>
    <xf numFmtId="43" fontId="4" fillId="2" borderId="13" xfId="1" applyNumberFormat="1" applyFont="1" applyFill="1" applyBorder="1" applyAlignment="1">
      <alignment vertical="center" wrapText="1"/>
    </xf>
    <xf numFmtId="43" fontId="3" fillId="0" borderId="0" xfId="0" applyNumberFormat="1" applyFont="1" applyFill="1" applyBorder="1"/>
    <xf numFmtId="165" fontId="3" fillId="0" borderId="0" xfId="0" applyNumberFormat="1" applyFont="1" applyFill="1" applyBorder="1"/>
    <xf numFmtId="43" fontId="2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52" fillId="2" borderId="8" xfId="0" applyFont="1" applyFill="1" applyBorder="1" applyAlignment="1">
      <alignment horizontal="center" vertical="center" wrapText="1"/>
    </xf>
    <xf numFmtId="40" fontId="22" fillId="0" borderId="0" xfId="3" applyNumberFormat="1" applyFont="1" applyAlignment="1"/>
    <xf numFmtId="40" fontId="7" fillId="0" borderId="0" xfId="3" applyNumberFormat="1" applyFont="1" applyAlignment="1"/>
    <xf numFmtId="40" fontId="28" fillId="3" borderId="0" xfId="3" applyNumberFormat="1" applyFont="1" applyFill="1" applyBorder="1" applyAlignment="1"/>
    <xf numFmtId="40" fontId="28" fillId="0" borderId="0" xfId="3" applyNumberFormat="1" applyFont="1" applyAlignment="1">
      <alignment horizontal="center"/>
    </xf>
    <xf numFmtId="40" fontId="7" fillId="0" borderId="0" xfId="3" applyNumberFormat="1" applyFont="1" applyAlignment="1">
      <alignment horizontal="center"/>
    </xf>
    <xf numFmtId="0" fontId="33" fillId="0" borderId="0" xfId="0" applyFont="1" applyAlignment="1">
      <alignment horizontal="center" vertical="center"/>
    </xf>
    <xf numFmtId="40" fontId="22" fillId="0" borderId="0" xfId="3" applyNumberFormat="1" applyFont="1" applyAlignment="1">
      <alignment horizontal="center"/>
    </xf>
    <xf numFmtId="40" fontId="22" fillId="0" borderId="0" xfId="3" applyNumberFormat="1" applyFont="1" applyAlignment="1">
      <alignment horizontal="center" shrinkToFit="1"/>
    </xf>
    <xf numFmtId="40" fontId="24" fillId="6" borderId="5" xfId="3" applyNumberFormat="1" applyFont="1" applyFill="1" applyBorder="1" applyAlignment="1">
      <alignment horizontal="left"/>
    </xf>
    <xf numFmtId="40" fontId="24" fillId="6" borderId="11" xfId="3" applyNumberFormat="1" applyFont="1" applyFill="1" applyBorder="1" applyAlignment="1">
      <alignment horizontal="left"/>
    </xf>
    <xf numFmtId="4" fontId="4" fillId="2" borderId="1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0" xfId="0" applyFont="1" applyAlignment="1">
      <alignment horizontal="right"/>
    </xf>
    <xf numFmtId="40" fontId="24" fillId="6" borderId="0" xfId="3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43" fontId="5" fillId="0" borderId="0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40" fontId="16" fillId="0" borderId="11" xfId="3" applyNumberFormat="1" applyFill="1" applyBorder="1" applyAlignment="1">
      <alignment horizontal="center"/>
    </xf>
    <xf numFmtId="40" fontId="16" fillId="0" borderId="23" xfId="3" applyNumberFormat="1" applyFill="1" applyBorder="1" applyAlignment="1">
      <alignment horizontal="center"/>
    </xf>
    <xf numFmtId="40" fontId="16" fillId="0" borderId="22" xfId="3" applyNumberFormat="1" applyFill="1" applyBorder="1" applyAlignment="1">
      <alignment horizontal="center"/>
    </xf>
    <xf numFmtId="40" fontId="16" fillId="0" borderId="28" xfId="3" applyNumberFormat="1" applyFill="1" applyBorder="1" applyAlignment="1">
      <alignment horizontal="center"/>
    </xf>
    <xf numFmtId="40" fontId="4" fillId="0" borderId="11" xfId="3" applyNumberFormat="1" applyFont="1" applyFill="1" applyBorder="1" applyAlignment="1">
      <alignment horizontal="center"/>
    </xf>
    <xf numFmtId="40" fontId="4" fillId="0" borderId="16" xfId="3" applyNumberFormat="1" applyFont="1" applyFill="1" applyBorder="1" applyAlignment="1">
      <alignment horizontal="center"/>
    </xf>
    <xf numFmtId="40" fontId="26" fillId="0" borderId="0" xfId="3" applyNumberFormat="1" applyFont="1" applyAlignment="1">
      <alignment horizontal="center"/>
    </xf>
    <xf numFmtId="40" fontId="27" fillId="0" borderId="0" xfId="3" applyNumberFormat="1" applyFont="1" applyAlignment="1">
      <alignment horizontal="center"/>
    </xf>
    <xf numFmtId="40" fontId="28" fillId="0" borderId="0" xfId="3" applyNumberFormat="1" applyFont="1" applyAlignment="1">
      <alignment horizontal="center" vertical="center"/>
    </xf>
    <xf numFmtId="40" fontId="7" fillId="4" borderId="0" xfId="3" applyNumberFormat="1" applyFont="1" applyFill="1" applyBorder="1" applyAlignment="1">
      <alignment horizontal="center" vertical="center" wrapText="1"/>
    </xf>
    <xf numFmtId="40" fontId="7" fillId="4" borderId="22" xfId="3" applyNumberFormat="1" applyFont="1" applyFill="1" applyBorder="1" applyAlignment="1">
      <alignment horizontal="center" vertical="center" wrapText="1"/>
    </xf>
    <xf numFmtId="40" fontId="24" fillId="5" borderId="0" xfId="3" applyNumberFormat="1" applyFont="1" applyFill="1" applyBorder="1" applyAlignment="1">
      <alignment horizontal="center" wrapText="1"/>
    </xf>
    <xf numFmtId="40" fontId="24" fillId="5" borderId="22" xfId="3" applyNumberFormat="1" applyFont="1" applyFill="1" applyBorder="1" applyAlignment="1">
      <alignment horizontal="center" wrapText="1"/>
    </xf>
    <xf numFmtId="40" fontId="24" fillId="5" borderId="0" xfId="3" applyNumberFormat="1" applyFont="1" applyFill="1" applyBorder="1" applyAlignment="1">
      <alignment horizontal="center"/>
    </xf>
    <xf numFmtId="40" fontId="24" fillId="5" borderId="22" xfId="3" applyNumberFormat="1" applyFont="1" applyFill="1" applyBorder="1" applyAlignment="1">
      <alignment horizontal="center"/>
    </xf>
    <xf numFmtId="40" fontId="43" fillId="4" borderId="11" xfId="3" applyNumberFormat="1" applyFont="1" applyFill="1" applyBorder="1" applyAlignment="1">
      <alignment horizontal="center"/>
    </xf>
    <xf numFmtId="40" fontId="43" fillId="4" borderId="16" xfId="3" applyNumberFormat="1" applyFont="1" applyFill="1" applyBorder="1" applyAlignment="1">
      <alignment horizontal="center"/>
    </xf>
    <xf numFmtId="40" fontId="46" fillId="0" borderId="0" xfId="3" applyNumberFormat="1" applyFont="1" applyAlignment="1">
      <alignment horizontal="center"/>
    </xf>
    <xf numFmtId="40" fontId="48" fillId="0" borderId="0" xfId="3" applyNumberFormat="1" applyFont="1" applyBorder="1" applyAlignment="1">
      <alignment horizontal="center"/>
    </xf>
    <xf numFmtId="40" fontId="46" fillId="0" borderId="0" xfId="3" applyNumberFormat="1" applyFont="1" applyBorder="1" applyAlignment="1">
      <alignment horizontal="center"/>
    </xf>
    <xf numFmtId="40" fontId="48" fillId="0" borderId="0" xfId="3" applyNumberFormat="1" applyFont="1" applyAlignment="1">
      <alignment horizontal="center"/>
    </xf>
    <xf numFmtId="40" fontId="16" fillId="0" borderId="0" xfId="3" applyNumberFormat="1" applyAlignment="1">
      <alignment horizontal="center"/>
    </xf>
    <xf numFmtId="40" fontId="16" fillId="0" borderId="0" xfId="3" applyNumberFormat="1" applyBorder="1" applyAlignment="1">
      <alignment horizontal="center"/>
    </xf>
    <xf numFmtId="40" fontId="4" fillId="4" borderId="11" xfId="3" applyNumberFormat="1" applyFont="1" applyFill="1" applyBorder="1" applyAlignment="1">
      <alignment horizontal="left"/>
    </xf>
    <xf numFmtId="40" fontId="4" fillId="4" borderId="16" xfId="3" applyNumberFormat="1" applyFont="1" applyFill="1" applyBorder="1" applyAlignment="1">
      <alignment horizontal="left"/>
    </xf>
    <xf numFmtId="40" fontId="16" fillId="0" borderId="11" xfId="3" applyNumberFormat="1" applyBorder="1" applyAlignment="1">
      <alignment horizontal="center"/>
    </xf>
    <xf numFmtId="40" fontId="16" fillId="0" borderId="23" xfId="3" applyNumberFormat="1" applyBorder="1" applyAlignment="1">
      <alignment horizontal="center"/>
    </xf>
    <xf numFmtId="40" fontId="16" fillId="0" borderId="16" xfId="3" applyNumberFormat="1" applyBorder="1" applyAlignment="1">
      <alignment horizontal="center"/>
    </xf>
    <xf numFmtId="40" fontId="27" fillId="0" borderId="0" xfId="3" applyNumberFormat="1" applyFont="1" applyFill="1" applyAlignment="1">
      <alignment horizontal="center"/>
    </xf>
    <xf numFmtId="40" fontId="28" fillId="0" borderId="0" xfId="3" applyNumberFormat="1" applyFont="1" applyFill="1" applyAlignment="1">
      <alignment horizontal="center"/>
    </xf>
    <xf numFmtId="0" fontId="39" fillId="4" borderId="34" xfId="3" applyNumberFormat="1" applyFont="1" applyFill="1" applyBorder="1" applyAlignment="1">
      <alignment horizontal="center"/>
    </xf>
    <xf numFmtId="0" fontId="39" fillId="4" borderId="35" xfId="3" applyNumberFormat="1" applyFont="1" applyFill="1" applyBorder="1" applyAlignment="1">
      <alignment horizontal="center"/>
    </xf>
    <xf numFmtId="40" fontId="4" fillId="5" borderId="13" xfId="3" applyNumberFormat="1" applyFont="1" applyFill="1" applyBorder="1" applyAlignment="1">
      <alignment horizontal="center"/>
    </xf>
    <xf numFmtId="40" fontId="4" fillId="5" borderId="41" xfId="3" applyNumberFormat="1" applyFont="1" applyFill="1" applyBorder="1" applyAlignment="1">
      <alignment horizontal="center"/>
    </xf>
  </cellXfs>
  <cellStyles count="9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2 2 2" xfId="7"/>
    <cellStyle name="Normal 3" xfId="5"/>
    <cellStyle name="Normal 4" xfId="6"/>
    <cellStyle name="Porcentual 2" xfId="8"/>
  </cellStyles>
  <dxfs count="2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235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00300" y="498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235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89389" y="498443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235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00300" y="498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235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00300" y="498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6</xdr:col>
      <xdr:colOff>932338</xdr:colOff>
      <xdr:row>1</xdr:row>
      <xdr:rowOff>67236</xdr:rowOff>
    </xdr:from>
    <xdr:to>
      <xdr:col>7</xdr:col>
      <xdr:colOff>425824</xdr:colOff>
      <xdr:row>5</xdr:row>
      <xdr:rowOff>0</xdr:rowOff>
    </xdr:to>
    <xdr:pic>
      <xdr:nvPicPr>
        <xdr:cNvPr id="6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367" y="268942"/>
          <a:ext cx="1140751" cy="73958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1476375</xdr:colOff>
      <xdr:row>449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0300" y="947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449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0300" y="9478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440</xdr:row>
      <xdr:rowOff>57150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00300" y="929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1476375</xdr:colOff>
      <xdr:row>174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38375" y="401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539691</xdr:colOff>
      <xdr:row>0</xdr:row>
      <xdr:rowOff>141702</xdr:rowOff>
    </xdr:from>
    <xdr:ext cx="762060" cy="556798"/>
    <xdr:pic>
      <xdr:nvPicPr>
        <xdr:cNvPr id="3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7816" y="141702"/>
          <a:ext cx="762060" cy="5567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1476375</xdr:colOff>
      <xdr:row>179</xdr:row>
      <xdr:rowOff>57150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38375" y="415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179</xdr:row>
      <xdr:rowOff>57150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38375" y="415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1476375</xdr:colOff>
      <xdr:row>174</xdr:row>
      <xdr:rowOff>57150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42754" y="36131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153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14575" y="3345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3</xdr:col>
      <xdr:colOff>1911537</xdr:colOff>
      <xdr:row>0</xdr:row>
      <xdr:rowOff>126906</xdr:rowOff>
    </xdr:from>
    <xdr:to>
      <xdr:col>4</xdr:col>
      <xdr:colOff>287413</xdr:colOff>
      <xdr:row>3</xdr:row>
      <xdr:rowOff>173833</xdr:rowOff>
    </xdr:to>
    <xdr:pic>
      <xdr:nvPicPr>
        <xdr:cNvPr id="3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3787" y="126906"/>
          <a:ext cx="890476" cy="64700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1476375</xdr:colOff>
      <xdr:row>156</xdr:row>
      <xdr:rowOff>57150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14575" y="3411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149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24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164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60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164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60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164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60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164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60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164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60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164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608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95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941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95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941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759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86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759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87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779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33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17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74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74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95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941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95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941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96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96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106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106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69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86</xdr:row>
      <xdr:rowOff>0</xdr:rowOff>
    </xdr:from>
    <xdr:ext cx="184731" cy="264560"/>
    <xdr:sp macro="" textlink="">
      <xdr:nvSpPr>
        <xdr:cNvPr id="3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759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86</xdr:row>
      <xdr:rowOff>0</xdr:rowOff>
    </xdr:from>
    <xdr:ext cx="184731" cy="264560"/>
    <xdr:sp macro="" textlink="">
      <xdr:nvSpPr>
        <xdr:cNvPr id="3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759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87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779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34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639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17</xdr:row>
      <xdr:rowOff>0</xdr:rowOff>
    </xdr:from>
    <xdr:ext cx="184731" cy="264560"/>
    <xdr:sp macro="" textlink="">
      <xdr:nvSpPr>
        <xdr:cNvPr id="4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117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403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117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403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141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14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141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17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161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17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161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1265464</xdr:colOff>
      <xdr:row>73</xdr:row>
      <xdr:rowOff>0</xdr:rowOff>
    </xdr:from>
    <xdr:ext cx="109892" cy="32385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03664" y="149923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73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1499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136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784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136</xdr:row>
      <xdr:rowOff>0</xdr:rowOff>
    </xdr:from>
    <xdr:ext cx="184731" cy="264560"/>
    <xdr:sp macro="" textlink="">
      <xdr:nvSpPr>
        <xdr:cNvPr id="5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784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137</xdr:row>
      <xdr:rowOff>0</xdr:rowOff>
    </xdr:from>
    <xdr:ext cx="184731" cy="264560"/>
    <xdr:sp macro="" textlink="">
      <xdr:nvSpPr>
        <xdr:cNvPr id="5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804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137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804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135</xdr:row>
      <xdr:rowOff>0</xdr:rowOff>
    </xdr:from>
    <xdr:ext cx="184731" cy="264560"/>
    <xdr:sp macro="" textlink="">
      <xdr:nvSpPr>
        <xdr:cNvPr id="5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764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135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764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135</xdr:row>
      <xdr:rowOff>0</xdr:rowOff>
    </xdr:from>
    <xdr:ext cx="184731" cy="264560"/>
    <xdr:sp macro="" textlink="">
      <xdr:nvSpPr>
        <xdr:cNvPr id="5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764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135</xdr:row>
      <xdr:rowOff>0</xdr:rowOff>
    </xdr:from>
    <xdr:ext cx="184731" cy="264560"/>
    <xdr:sp macro="" textlink="">
      <xdr:nvSpPr>
        <xdr:cNvPr id="5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2764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21</xdr:row>
      <xdr:rowOff>0</xdr:rowOff>
    </xdr:from>
    <xdr:ext cx="184731" cy="264560"/>
    <xdr:sp macro="" textlink="">
      <xdr:nvSpPr>
        <xdr:cNvPr id="5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79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21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79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22</xdr:row>
      <xdr:rowOff>0</xdr:rowOff>
    </xdr:from>
    <xdr:ext cx="184731" cy="264560"/>
    <xdr:sp macro="" textlink="">
      <xdr:nvSpPr>
        <xdr:cNvPr id="6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22</xdr:row>
      <xdr:rowOff>0</xdr:rowOff>
    </xdr:from>
    <xdr:ext cx="184731" cy="264560"/>
    <xdr:sp macro="" textlink="">
      <xdr:nvSpPr>
        <xdr:cNvPr id="6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1457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155</xdr:row>
      <xdr:rowOff>57150</xdr:rowOff>
    </xdr:from>
    <xdr:ext cx="184731" cy="264560"/>
    <xdr:sp macro="" textlink="">
      <xdr:nvSpPr>
        <xdr:cNvPr id="63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38375" y="3653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156</xdr:row>
      <xdr:rowOff>57150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38375" y="3673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1265464</xdr:colOff>
      <xdr:row>28</xdr:row>
      <xdr:rowOff>0</xdr:rowOff>
    </xdr:from>
    <xdr:ext cx="109892" cy="32385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55245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4</xdr:col>
      <xdr:colOff>1003574</xdr:colOff>
      <xdr:row>0</xdr:row>
      <xdr:rowOff>75747</xdr:rowOff>
    </xdr:from>
    <xdr:to>
      <xdr:col>5</xdr:col>
      <xdr:colOff>884638</xdr:colOff>
      <xdr:row>5</xdr:row>
      <xdr:rowOff>16894</xdr:rowOff>
    </xdr:to>
    <xdr:pic>
      <xdr:nvPicPr>
        <xdr:cNvPr id="4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499" y="75747"/>
          <a:ext cx="928814" cy="94127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28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28</xdr:row>
      <xdr:rowOff>0</xdr:rowOff>
    </xdr:from>
    <xdr:ext cx="184731" cy="264560"/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27146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27146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27146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27146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27146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1265464</xdr:colOff>
      <xdr:row>26</xdr:row>
      <xdr:rowOff>0</xdr:rowOff>
    </xdr:from>
    <xdr:ext cx="109892" cy="32385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574357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2</xdr:col>
      <xdr:colOff>1594124</xdr:colOff>
      <xdr:row>0</xdr:row>
      <xdr:rowOff>9525</xdr:rowOff>
    </xdr:from>
    <xdr:to>
      <xdr:col>3</xdr:col>
      <xdr:colOff>732238</xdr:colOff>
      <xdr:row>4</xdr:row>
      <xdr:rowOff>198322</xdr:rowOff>
    </xdr:to>
    <xdr:pic>
      <xdr:nvPicPr>
        <xdr:cNvPr id="3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3674" y="9525"/>
          <a:ext cx="928814" cy="98889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26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26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19050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19050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19050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19050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9</xdr:row>
      <xdr:rowOff>0</xdr:rowOff>
    </xdr:from>
    <xdr:ext cx="109892" cy="32385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19050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9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57150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8732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3</xdr:col>
      <xdr:colOff>2165048</xdr:colOff>
      <xdr:row>0</xdr:row>
      <xdr:rowOff>54428</xdr:rowOff>
    </xdr:from>
    <xdr:to>
      <xdr:col>4</xdr:col>
      <xdr:colOff>652839</xdr:colOff>
      <xdr:row>4</xdr:row>
      <xdr:rowOff>40670</xdr:rowOff>
    </xdr:to>
    <xdr:pic>
      <xdr:nvPicPr>
        <xdr:cNvPr id="4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598" y="54428"/>
          <a:ext cx="973816" cy="74824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1476375</xdr:colOff>
      <xdr:row>27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238375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33</xdr:row>
      <xdr:rowOff>57150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3837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31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0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238375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23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7637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190500</xdr:rowOff>
    </xdr:from>
    <xdr:to>
      <xdr:col>6</xdr:col>
      <xdr:colOff>0</xdr:colOff>
      <xdr:row>5</xdr:row>
      <xdr:rowOff>0</xdr:rowOff>
    </xdr:to>
    <xdr:pic>
      <xdr:nvPicPr>
        <xdr:cNvPr id="2" name="Imagen 1" descr="escudoparawor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87275" y="19050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1543049</xdr:colOff>
      <xdr:row>0</xdr:row>
      <xdr:rowOff>163606</xdr:rowOff>
    </xdr:from>
    <xdr:to>
      <xdr:col>4</xdr:col>
      <xdr:colOff>6163</xdr:colOff>
      <xdr:row>4</xdr:row>
      <xdr:rowOff>9524</xdr:rowOff>
    </xdr:to>
    <xdr:pic>
      <xdr:nvPicPr>
        <xdr:cNvPr id="3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4" y="163606"/>
          <a:ext cx="768164" cy="64601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1476375</xdr:colOff>
      <xdr:row>22</xdr:row>
      <xdr:rowOff>57150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3837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28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104776</xdr:rowOff>
    </xdr:to>
    <xdr:sp macro="" textlink="">
      <xdr:nvSpPr>
        <xdr:cNvPr id="6" name="AutoShape 7" descr="Resultado de imagen para rhina alessandra díaz tejada"/>
        <xdr:cNvSpPr>
          <a:spLocks noChangeAspect="1" noChangeArrowheads="1"/>
        </xdr:cNvSpPr>
      </xdr:nvSpPr>
      <xdr:spPr bwMode="auto">
        <a:xfrm>
          <a:off x="762000" y="30765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1476375</xdr:colOff>
      <xdr:row>19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38375" y="410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</xdr:col>
      <xdr:colOff>1476375</xdr:colOff>
      <xdr:row>22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3837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18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38375" y="410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516"/>
  <sheetViews>
    <sheetView tabSelected="1" view="pageBreakPreview" zoomScaleNormal="70" zoomScaleSheetLayoutView="100" workbookViewId="0">
      <pane ySplit="11" topLeftCell="A395" activePane="bottomLeft" state="frozen"/>
      <selection pane="bottomLeft" activeCell="G441" sqref="G441"/>
    </sheetView>
  </sheetViews>
  <sheetFormatPr baseColWidth="10" defaultColWidth="18.140625" defaultRowHeight="15.75" x14ac:dyDescent="0.25"/>
  <cols>
    <col min="1" max="1" width="10.42578125" style="2" customWidth="1"/>
    <col min="2" max="2" width="46" style="341" customWidth="1"/>
    <col min="3" max="3" width="16" style="341" customWidth="1"/>
    <col min="4" max="4" width="35.7109375" style="1" customWidth="1"/>
    <col min="5" max="5" width="18.140625" style="1" customWidth="1"/>
    <col min="6" max="6" width="23" style="1" customWidth="1"/>
    <col min="7" max="7" width="24.7109375" style="2" customWidth="1"/>
    <col min="8" max="8" width="21.140625" style="2" customWidth="1"/>
    <col min="9" max="9" width="15.5703125" style="2" customWidth="1"/>
    <col min="10" max="10" width="19.7109375" style="2" customWidth="1"/>
    <col min="11" max="11" width="16.7109375" style="2" customWidth="1"/>
    <col min="12" max="12" width="17.28515625" style="2" customWidth="1"/>
    <col min="13" max="13" width="19.85546875" style="2" customWidth="1"/>
    <col min="14" max="14" width="13.85546875" style="2" customWidth="1"/>
    <col min="15" max="15" width="14" style="26" customWidth="1"/>
    <col min="16" max="16" width="18.140625" style="2" customWidth="1"/>
    <col min="17" max="17" width="17.5703125" style="2" customWidth="1"/>
    <col min="18" max="18" width="27.7109375" style="295" customWidth="1"/>
    <col min="19" max="19" width="27" style="295" bestFit="1" customWidth="1"/>
    <col min="20" max="16384" width="18.140625" style="295"/>
  </cols>
  <sheetData>
    <row r="3" spans="1:18" x14ac:dyDescent="0.25">
      <c r="A3" s="1"/>
      <c r="J3" s="3"/>
      <c r="K3" s="3"/>
      <c r="L3" s="3"/>
      <c r="M3" s="3"/>
      <c r="N3" s="3"/>
      <c r="O3" s="4"/>
    </row>
    <row r="4" spans="1:18" x14ac:dyDescent="0.25">
      <c r="A4" s="5"/>
      <c r="B4" s="342"/>
      <c r="C4" s="342"/>
      <c r="D4" s="5"/>
      <c r="E4" s="5"/>
      <c r="F4" s="5"/>
      <c r="G4" s="6"/>
      <c r="H4" s="6"/>
      <c r="I4" s="7"/>
      <c r="J4" s="6"/>
      <c r="K4" s="6"/>
      <c r="L4" s="6"/>
      <c r="M4" s="6"/>
      <c r="N4" s="6"/>
      <c r="O4" s="8"/>
      <c r="P4" s="6"/>
      <c r="Q4" s="6"/>
      <c r="R4" s="653"/>
    </row>
    <row r="5" spans="1:18" x14ac:dyDescent="0.25">
      <c r="A5" s="5"/>
      <c r="B5" s="342"/>
      <c r="C5" s="342"/>
      <c r="D5" s="5"/>
      <c r="E5" s="9"/>
      <c r="F5" s="9"/>
      <c r="G5" s="6"/>
      <c r="H5" s="6"/>
      <c r="I5" s="7"/>
      <c r="J5" s="6"/>
      <c r="K5" s="6"/>
      <c r="L5" s="6"/>
      <c r="M5" s="6"/>
      <c r="N5" s="6"/>
      <c r="O5" s="8"/>
      <c r="P5" s="6"/>
      <c r="Q5" s="6"/>
      <c r="R5" s="307"/>
    </row>
    <row r="6" spans="1:18" x14ac:dyDescent="0.25">
      <c r="A6" s="688" t="s">
        <v>1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53"/>
    </row>
    <row r="7" spans="1:18" x14ac:dyDescent="0.25">
      <c r="A7" s="688" t="s">
        <v>2</v>
      </c>
      <c r="B7" s="688"/>
      <c r="C7" s="688"/>
      <c r="D7" s="688"/>
      <c r="E7" s="688"/>
      <c r="F7" s="688"/>
      <c r="G7" s="688"/>
      <c r="H7" s="688"/>
      <c r="I7" s="688"/>
      <c r="J7" s="688"/>
      <c r="K7" s="688"/>
      <c r="L7" s="688"/>
      <c r="M7" s="688"/>
      <c r="N7" s="688"/>
      <c r="O7" s="688"/>
      <c r="P7" s="688"/>
      <c r="Q7" s="688"/>
      <c r="R7" s="653"/>
    </row>
    <row r="8" spans="1:18" x14ac:dyDescent="0.25">
      <c r="A8" s="689" t="s">
        <v>800</v>
      </c>
      <c r="B8" s="689"/>
      <c r="C8" s="689"/>
      <c r="D8" s="689"/>
      <c r="E8" s="68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347"/>
    </row>
    <row r="9" spans="1:18" x14ac:dyDescent="0.25">
      <c r="A9" s="690" t="s">
        <v>801</v>
      </c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0"/>
      <c r="R9" s="348"/>
    </row>
    <row r="10" spans="1:18" ht="16.5" thickBot="1" x14ac:dyDescent="0.3">
      <c r="A10" s="690" t="s">
        <v>3</v>
      </c>
      <c r="B10" s="690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348"/>
    </row>
    <row r="11" spans="1:18" s="124" customFormat="1" ht="31.5" x14ac:dyDescent="0.25">
      <c r="A11" s="669" t="s">
        <v>1310</v>
      </c>
      <c r="B11" s="34" t="s">
        <v>5</v>
      </c>
      <c r="C11" s="34" t="s">
        <v>6</v>
      </c>
      <c r="D11" s="34" t="s">
        <v>7</v>
      </c>
      <c r="E11" s="34" t="s">
        <v>8</v>
      </c>
      <c r="F11" s="349" t="s">
        <v>19</v>
      </c>
      <c r="G11" s="350" t="s">
        <v>9</v>
      </c>
      <c r="H11" s="34" t="s">
        <v>10</v>
      </c>
      <c r="I11" s="33" t="s">
        <v>1312</v>
      </c>
      <c r="J11" s="34" t="s">
        <v>12</v>
      </c>
      <c r="K11" s="34" t="s">
        <v>13</v>
      </c>
      <c r="L11" s="34" t="s">
        <v>296</v>
      </c>
      <c r="M11" s="34" t="s">
        <v>297</v>
      </c>
      <c r="N11" s="34" t="s">
        <v>14</v>
      </c>
      <c r="O11" s="33" t="s">
        <v>15</v>
      </c>
      <c r="P11" s="34" t="s">
        <v>16</v>
      </c>
      <c r="Q11" s="294" t="s">
        <v>17</v>
      </c>
      <c r="R11" s="324"/>
    </row>
    <row r="12" spans="1:18" s="124" customFormat="1" ht="16.5" thickBot="1" x14ac:dyDescent="0.3">
      <c r="A12" s="351" t="s">
        <v>320</v>
      </c>
      <c r="B12" s="352"/>
      <c r="C12" s="352"/>
      <c r="D12" s="352"/>
      <c r="E12" s="352"/>
      <c r="F12" s="353"/>
      <c r="G12" s="354"/>
      <c r="H12" s="355"/>
      <c r="I12" s="356"/>
      <c r="J12" s="355"/>
      <c r="K12" s="355"/>
      <c r="L12" s="355"/>
      <c r="M12" s="355"/>
      <c r="N12" s="355"/>
      <c r="O12" s="356"/>
      <c r="P12" s="355"/>
      <c r="Q12" s="352"/>
      <c r="R12" s="324"/>
    </row>
    <row r="13" spans="1:18" ht="16.5" thickBot="1" x14ac:dyDescent="0.3">
      <c r="A13" s="357">
        <v>1</v>
      </c>
      <c r="B13" s="358" t="s">
        <v>299</v>
      </c>
      <c r="C13" s="359" t="s">
        <v>300</v>
      </c>
      <c r="D13" s="360" t="s">
        <v>301</v>
      </c>
      <c r="E13" s="361"/>
      <c r="F13" s="362">
        <v>375000</v>
      </c>
      <c r="G13" s="363">
        <f>+F13+E13</f>
        <v>375000</v>
      </c>
      <c r="H13" s="364">
        <f>ROUND(IF(((G13-J13-K13-O13)&gt;34685.01)*((G13-J13-K13-O13)&lt;52027.43),(((G13-J13-K13-O13)-34685.01)*0.15),+IF(((G13-J13-K13-O13)&gt;52027.43)*((G13-J13-K13-O13)&lt;72260.26),((((G13-J13-K13-O13)-52027.43)*0.2)+2601.33),+IF((G13-J13-K13-O13)&gt;72260.26,(((G13-J13-K13-O13)-72260.26)*25%)+6648,0))),2)</f>
        <v>78908.740000000005</v>
      </c>
      <c r="I13" s="363">
        <v>0</v>
      </c>
      <c r="J13" s="365">
        <f>ROUND(IF((G13)&gt;(15600*20),((15600*20)*0.0287),(G13)*0.0287),2)</f>
        <v>8954.4</v>
      </c>
      <c r="K13" s="365">
        <f>ROUND(IF((G13)&gt;(15600*10),((15600*10)*0.0304),(G13)*0.0304),2)</f>
        <v>4742.3999999999996</v>
      </c>
      <c r="L13" s="365">
        <f>ROUND(IF((G13)&gt;(15600*20),((15600*20)*0.071),(G13)*0.071),2)</f>
        <v>22152</v>
      </c>
      <c r="M13" s="365">
        <f>ROUND(IF((G13)&gt;(15600*10),((15600*10)*0.0709),(G13)*0.0709),2)</f>
        <v>11060.4</v>
      </c>
      <c r="N13" s="365">
        <f>+ROUND(IF(G13&gt;(15600*4),((15600*4)*0.0115),G13*0.0115),2)</f>
        <v>717.6</v>
      </c>
      <c r="O13" s="365"/>
      <c r="P13" s="365">
        <f>H13+J13+I13+K13+O13</f>
        <v>92605.54</v>
      </c>
      <c r="Q13" s="654">
        <f>+G13-P13</f>
        <v>282394.46000000002</v>
      </c>
      <c r="R13" s="325"/>
    </row>
    <row r="14" spans="1:18" ht="16.5" thickBot="1" x14ac:dyDescent="0.3">
      <c r="A14" s="357">
        <v>5</v>
      </c>
      <c r="B14" s="37" t="s">
        <v>302</v>
      </c>
      <c r="C14" s="366" t="s">
        <v>298</v>
      </c>
      <c r="D14" s="38" t="s">
        <v>303</v>
      </c>
      <c r="E14" s="367"/>
      <c r="F14" s="368">
        <v>164048.29</v>
      </c>
      <c r="G14" s="363">
        <f>+F14+E14</f>
        <v>164048.29</v>
      </c>
      <c r="H14" s="364">
        <f t="shared" ref="H14:H26" si="0">ROUND(IF(((G14-J14-K14-O14)&gt;34685.01)*((G14-J14-K14-O14)&lt;52027.43),(((G14-J14-K14-O14)-34685.01)*0.15),+IF(((G14-J14-K14-O14)&gt;52027.43)*((G14-J14-K14-O14)&lt;72260.26),((((G14-J14-K14-O14)-52027.43)*0.2)+2601.33),+IF((G14-J14-K14-O14)&gt;72260.26,(((G14-J14-K14-O14)-72260.26)*25%)+6648,0))),2)</f>
        <v>27232.36</v>
      </c>
      <c r="I14" s="369">
        <v>0</v>
      </c>
      <c r="J14" s="364">
        <f>ROUND(IF((G14)&gt;(15600*20),((15600*20)*0.0287),(G14)*0.0287),2)</f>
        <v>4708.1899999999996</v>
      </c>
      <c r="K14" s="364">
        <f t="shared" ref="K14:K35" si="1">ROUND(IF((G14)&gt;(15600*10),((15600*10)*0.0304),(G14)*0.0304),2)</f>
        <v>4742.3999999999996</v>
      </c>
      <c r="L14" s="364">
        <f t="shared" ref="L14:L35" si="2">ROUND(IF((G14)&gt;(15600*20),((15600*20)*0.071),(G14)*0.071),2)</f>
        <v>11647.43</v>
      </c>
      <c r="M14" s="364">
        <f>ROUND(IF((G14)&gt;(15600*10),((15600*10)*0.0709),(G14)*0.0709),2)</f>
        <v>11060.4</v>
      </c>
      <c r="N14" s="364">
        <f t="shared" ref="N14:N35" si="3">+ROUND(IF(G14&gt;(15600*4),((15600*4)*0.0115),G14*0.0115),2)</f>
        <v>717.6</v>
      </c>
      <c r="O14" s="370">
        <v>0</v>
      </c>
      <c r="P14" s="364">
        <f t="shared" ref="P14:P309" si="4">H14+J14+I14+K14+O14</f>
        <v>36682.949999999997</v>
      </c>
      <c r="Q14" s="655">
        <f t="shared" ref="Q14:Q35" si="5">+G14-P14</f>
        <v>127365.34000000001</v>
      </c>
    </row>
    <row r="15" spans="1:18" s="124" customFormat="1" ht="16.5" thickBot="1" x14ac:dyDescent="0.3">
      <c r="A15" s="30">
        <v>67</v>
      </c>
      <c r="B15" s="37" t="s">
        <v>396</v>
      </c>
      <c r="C15" s="35" t="s">
        <v>65</v>
      </c>
      <c r="D15" s="36" t="s">
        <v>305</v>
      </c>
      <c r="E15" s="371"/>
      <c r="F15" s="364">
        <v>142444.85999999999</v>
      </c>
      <c r="G15" s="363">
        <f>+F15</f>
        <v>142444.85999999999</v>
      </c>
      <c r="H15" s="364">
        <f>ROUND(IF(((G15-J15-K15-O15)&gt;34685.01)*((G15-J15-K15-O15)&lt;52027.43),(((G15-J15-K15-O15)-34685.01)*0.15),+IF(((G15-J15-K15-O15)&gt;52027.43)*((G15-J15-K15-O15)&lt;72260.26),((((G15-J15-K15-O15)-52027.43)*0.2)+2601.33),+IF((G15-J15-K15-O15)&gt;72260.26,(((G15-J15-K15-O15)-72260.26)*25%)+6648,0))),2)</f>
        <v>22089.53</v>
      </c>
      <c r="I15" s="369">
        <v>0</v>
      </c>
      <c r="J15" s="364">
        <f t="shared" ref="J15:J35" si="6">ROUND(IF((G15)&gt;(15600*20),((15600*20)*0.0287),(G15)*0.0287),2)</f>
        <v>4088.17</v>
      </c>
      <c r="K15" s="364">
        <f t="shared" si="1"/>
        <v>4330.32</v>
      </c>
      <c r="L15" s="364">
        <f t="shared" si="2"/>
        <v>10113.59</v>
      </c>
      <c r="M15" s="364">
        <f t="shared" ref="M15:M35" si="7">ROUND(IF((G15)&gt;(15600*10),((15600*10)*0.0709),(G15)*0.0709),2)</f>
        <v>10099.34</v>
      </c>
      <c r="N15" s="364">
        <f t="shared" si="3"/>
        <v>717.6</v>
      </c>
      <c r="O15" s="370">
        <v>0</v>
      </c>
      <c r="P15" s="364">
        <f t="shared" si="4"/>
        <v>30508.019999999997</v>
      </c>
      <c r="Q15" s="655">
        <f t="shared" si="5"/>
        <v>111936.84</v>
      </c>
    </row>
    <row r="16" spans="1:18" s="124" customFormat="1" ht="16.5" thickBot="1" x14ac:dyDescent="0.3">
      <c r="A16" s="357">
        <v>2</v>
      </c>
      <c r="B16" s="40" t="s">
        <v>306</v>
      </c>
      <c r="C16" s="122" t="s">
        <v>21</v>
      </c>
      <c r="D16" s="42" t="s">
        <v>307</v>
      </c>
      <c r="E16" s="372"/>
      <c r="F16" s="368">
        <v>124676.7</v>
      </c>
      <c r="G16" s="363">
        <f>+F16+E16</f>
        <v>124676.7</v>
      </c>
      <c r="H16" s="364">
        <f t="shared" si="0"/>
        <v>17572.48</v>
      </c>
      <c r="I16" s="369">
        <v>0</v>
      </c>
      <c r="J16" s="364">
        <f t="shared" si="6"/>
        <v>3578.22</v>
      </c>
      <c r="K16" s="364">
        <f t="shared" si="1"/>
        <v>3790.17</v>
      </c>
      <c r="L16" s="364">
        <f t="shared" si="2"/>
        <v>8852.0499999999993</v>
      </c>
      <c r="M16" s="364">
        <f t="shared" si="7"/>
        <v>8839.58</v>
      </c>
      <c r="N16" s="364">
        <f t="shared" si="3"/>
        <v>717.6</v>
      </c>
      <c r="O16" s="373">
        <f>1190.12+160</f>
        <v>1350.12</v>
      </c>
      <c r="P16" s="364">
        <f t="shared" si="4"/>
        <v>26290.99</v>
      </c>
      <c r="Q16" s="655">
        <f t="shared" si="5"/>
        <v>98385.709999999992</v>
      </c>
    </row>
    <row r="17" spans="1:18" ht="16.5" thickBot="1" x14ac:dyDescent="0.3">
      <c r="A17" s="357">
        <v>8</v>
      </c>
      <c r="B17" s="40" t="s">
        <v>308</v>
      </c>
      <c r="C17" s="122" t="s">
        <v>22</v>
      </c>
      <c r="D17" s="42" t="s">
        <v>309</v>
      </c>
      <c r="E17" s="374"/>
      <c r="F17" s="368">
        <v>98428.97</v>
      </c>
      <c r="G17" s="363">
        <f>+F17+E17</f>
        <v>98428.97</v>
      </c>
      <c r="H17" s="364">
        <f t="shared" si="0"/>
        <v>11735.89</v>
      </c>
      <c r="I17" s="369">
        <v>0</v>
      </c>
      <c r="J17" s="364">
        <f t="shared" si="6"/>
        <v>2824.91</v>
      </c>
      <c r="K17" s="364">
        <f t="shared" si="1"/>
        <v>2992.24</v>
      </c>
      <c r="L17" s="364">
        <f t="shared" si="2"/>
        <v>6988.46</v>
      </c>
      <c r="M17" s="364">
        <f t="shared" si="7"/>
        <v>6978.61</v>
      </c>
      <c r="N17" s="364">
        <f t="shared" si="3"/>
        <v>717.6</v>
      </c>
      <c r="O17" s="375">
        <v>0</v>
      </c>
      <c r="P17" s="364">
        <f t="shared" si="4"/>
        <v>17553.04</v>
      </c>
      <c r="Q17" s="655">
        <f t="shared" si="5"/>
        <v>80875.929999999993</v>
      </c>
      <c r="R17" s="325"/>
    </row>
    <row r="18" spans="1:18" ht="16.5" thickBot="1" x14ac:dyDescent="0.3">
      <c r="A18" s="357">
        <v>10</v>
      </c>
      <c r="B18" s="40" t="s">
        <v>310</v>
      </c>
      <c r="C18" s="122" t="s">
        <v>20</v>
      </c>
      <c r="D18" s="42" t="s">
        <v>309</v>
      </c>
      <c r="E18" s="374"/>
      <c r="F18" s="368">
        <v>98428.97</v>
      </c>
      <c r="G18" s="363">
        <f>+F18+E18</f>
        <v>98428.97</v>
      </c>
      <c r="H18" s="364">
        <f t="shared" si="0"/>
        <v>11735.89</v>
      </c>
      <c r="I18" s="369">
        <v>0</v>
      </c>
      <c r="J18" s="364">
        <f t="shared" si="6"/>
        <v>2824.91</v>
      </c>
      <c r="K18" s="364">
        <f t="shared" si="1"/>
        <v>2992.24</v>
      </c>
      <c r="L18" s="364">
        <f t="shared" si="2"/>
        <v>6988.46</v>
      </c>
      <c r="M18" s="364">
        <f t="shared" si="7"/>
        <v>6978.61</v>
      </c>
      <c r="N18" s="364">
        <f t="shared" si="3"/>
        <v>717.6</v>
      </c>
      <c r="O18" s="375">
        <v>0</v>
      </c>
      <c r="P18" s="364">
        <f t="shared" si="4"/>
        <v>17553.04</v>
      </c>
      <c r="Q18" s="655">
        <f t="shared" si="5"/>
        <v>80875.929999999993</v>
      </c>
    </row>
    <row r="19" spans="1:18" ht="32.25" thickBot="1" x14ac:dyDescent="0.3">
      <c r="A19" s="357">
        <v>11</v>
      </c>
      <c r="B19" s="37" t="s">
        <v>311</v>
      </c>
      <c r="C19" s="366" t="s">
        <v>23</v>
      </c>
      <c r="D19" s="38" t="s">
        <v>309</v>
      </c>
      <c r="E19" s="374"/>
      <c r="F19" s="368">
        <v>98428.97</v>
      </c>
      <c r="G19" s="363">
        <f>+F19+E19</f>
        <v>98428.97</v>
      </c>
      <c r="H19" s="364">
        <f t="shared" si="0"/>
        <v>11735.89</v>
      </c>
      <c r="I19" s="369">
        <v>0</v>
      </c>
      <c r="J19" s="364">
        <f t="shared" si="6"/>
        <v>2824.91</v>
      </c>
      <c r="K19" s="364">
        <f t="shared" si="1"/>
        <v>2992.24</v>
      </c>
      <c r="L19" s="364">
        <f t="shared" si="2"/>
        <v>6988.46</v>
      </c>
      <c r="M19" s="364">
        <f t="shared" si="7"/>
        <v>6978.61</v>
      </c>
      <c r="N19" s="364">
        <f t="shared" si="3"/>
        <v>717.6</v>
      </c>
      <c r="O19" s="375">
        <v>0</v>
      </c>
      <c r="P19" s="364">
        <f t="shared" si="4"/>
        <v>17553.04</v>
      </c>
      <c r="Q19" s="655">
        <f t="shared" si="5"/>
        <v>80875.929999999993</v>
      </c>
    </row>
    <row r="20" spans="1:18" s="124" customFormat="1" ht="16.5" thickBot="1" x14ac:dyDescent="0.3">
      <c r="A20" s="96">
        <v>137</v>
      </c>
      <c r="B20" s="377" t="s">
        <v>645</v>
      </c>
      <c r="C20" s="377" t="s">
        <v>646</v>
      </c>
      <c r="D20" s="378" t="s">
        <v>315</v>
      </c>
      <c r="E20" s="379"/>
      <c r="F20" s="380">
        <v>91449.16</v>
      </c>
      <c r="G20" s="381">
        <f>+F20</f>
        <v>91449.16</v>
      </c>
      <c r="H20" s="364">
        <f t="shared" si="0"/>
        <v>10094.07</v>
      </c>
      <c r="I20" s="381">
        <v>0</v>
      </c>
      <c r="J20" s="382">
        <f>ROUND(IF((G20)&gt;(15600*20),((15600*20)*0.0287),(G20)*0.0287),2)</f>
        <v>2624.59</v>
      </c>
      <c r="K20" s="382">
        <f>ROUND(IF((G20)&gt;(15600*10),((15600*10)*0.0304),(G20)*0.0304),2)</f>
        <v>2780.05</v>
      </c>
      <c r="L20" s="382">
        <f>ROUND(IF((G20)&gt;(15600*20),((15600*20)*0.071),(G20)*0.071),2)</f>
        <v>6492.89</v>
      </c>
      <c r="M20" s="382">
        <f>ROUND(IF((G20)&gt;(15600*10),((15600*10)*0.0709),(G20)*0.0709),2)</f>
        <v>6483.75</v>
      </c>
      <c r="N20" s="382">
        <f>+ROUND(IF(G20&gt;(15600*4),((15600*4)*0.0115),G20*0.0115),2)</f>
        <v>717.6</v>
      </c>
      <c r="O20" s="383">
        <v>0</v>
      </c>
      <c r="P20" s="382">
        <f>H20+J20+I20+K20+O20</f>
        <v>15498.71</v>
      </c>
      <c r="Q20" s="656">
        <f>+G20-P20</f>
        <v>75950.450000000012</v>
      </c>
    </row>
    <row r="21" spans="1:18" s="306" customFormat="1" ht="16.5" thickBot="1" x14ac:dyDescent="0.3">
      <c r="A21" s="357">
        <v>3</v>
      </c>
      <c r="B21" s="40" t="s">
        <v>312</v>
      </c>
      <c r="C21" s="122" t="s">
        <v>24</v>
      </c>
      <c r="D21" s="42" t="s">
        <v>313</v>
      </c>
      <c r="E21" s="374"/>
      <c r="F21" s="368">
        <v>78743.179999999993</v>
      </c>
      <c r="G21" s="363">
        <f t="shared" ref="G21:G26" si="8">+F21+E21</f>
        <v>78743.179999999993</v>
      </c>
      <c r="H21" s="364">
        <f t="shared" si="0"/>
        <v>7105.3</v>
      </c>
      <c r="I21" s="369">
        <v>0</v>
      </c>
      <c r="J21" s="364">
        <f t="shared" si="6"/>
        <v>2259.9299999999998</v>
      </c>
      <c r="K21" s="364">
        <f t="shared" si="1"/>
        <v>2393.79</v>
      </c>
      <c r="L21" s="364">
        <f t="shared" si="2"/>
        <v>5590.77</v>
      </c>
      <c r="M21" s="364">
        <f t="shared" si="7"/>
        <v>5582.89</v>
      </c>
      <c r="N21" s="364">
        <f t="shared" si="3"/>
        <v>717.6</v>
      </c>
      <c r="O21" s="375">
        <v>0</v>
      </c>
      <c r="P21" s="364">
        <f t="shared" si="4"/>
        <v>11759.02</v>
      </c>
      <c r="Q21" s="655">
        <f t="shared" si="5"/>
        <v>66984.159999999989</v>
      </c>
    </row>
    <row r="22" spans="1:18" s="307" customFormat="1" ht="16.5" thickBot="1" x14ac:dyDescent="0.3">
      <c r="A22" s="357">
        <v>4</v>
      </c>
      <c r="B22" s="37" t="s">
        <v>314</v>
      </c>
      <c r="C22" s="366" t="s">
        <v>140</v>
      </c>
      <c r="D22" s="38" t="s">
        <v>315</v>
      </c>
      <c r="E22" s="374"/>
      <c r="F22" s="368">
        <v>72181.25</v>
      </c>
      <c r="G22" s="363">
        <f t="shared" si="8"/>
        <v>72181.25</v>
      </c>
      <c r="H22" s="364">
        <f t="shared" si="0"/>
        <v>5508.89</v>
      </c>
      <c r="I22" s="369">
        <v>0</v>
      </c>
      <c r="J22" s="364">
        <f t="shared" si="6"/>
        <v>2071.6</v>
      </c>
      <c r="K22" s="364">
        <f t="shared" si="1"/>
        <v>2194.31</v>
      </c>
      <c r="L22" s="364">
        <f t="shared" si="2"/>
        <v>5124.87</v>
      </c>
      <c r="M22" s="364">
        <f t="shared" si="7"/>
        <v>5117.6499999999996</v>
      </c>
      <c r="N22" s="364">
        <f t="shared" si="3"/>
        <v>717.6</v>
      </c>
      <c r="O22" s="373">
        <f>1190.12+160</f>
        <v>1350.12</v>
      </c>
      <c r="P22" s="364">
        <f t="shared" si="4"/>
        <v>11124.919999999998</v>
      </c>
      <c r="Q22" s="655">
        <f t="shared" si="5"/>
        <v>61056.33</v>
      </c>
    </row>
    <row r="23" spans="1:18" s="307" customFormat="1" ht="16.5" thickBot="1" x14ac:dyDescent="0.3">
      <c r="A23" s="357">
        <v>355</v>
      </c>
      <c r="B23" s="37" t="s">
        <v>1199</v>
      </c>
      <c r="C23" s="366" t="s">
        <v>1200</v>
      </c>
      <c r="D23" s="38" t="s">
        <v>1308</v>
      </c>
      <c r="E23" s="384">
        <v>46633.02</v>
      </c>
      <c r="F23" s="368">
        <v>72181.25</v>
      </c>
      <c r="G23" s="363">
        <f t="shared" si="8"/>
        <v>118814.26999999999</v>
      </c>
      <c r="H23" s="364">
        <f t="shared" si="0"/>
        <v>16531.02</v>
      </c>
      <c r="I23" s="369">
        <v>0</v>
      </c>
      <c r="J23" s="364">
        <f t="shared" si="6"/>
        <v>3409.97</v>
      </c>
      <c r="K23" s="364">
        <f t="shared" si="1"/>
        <v>3611.95</v>
      </c>
      <c r="L23" s="364">
        <f t="shared" si="2"/>
        <v>8435.81</v>
      </c>
      <c r="M23" s="364">
        <f t="shared" si="7"/>
        <v>8423.93</v>
      </c>
      <c r="N23" s="364">
        <f t="shared" si="3"/>
        <v>717.6</v>
      </c>
      <c r="O23" s="373">
        <v>0</v>
      </c>
      <c r="P23" s="364">
        <f t="shared" si="4"/>
        <v>23552.940000000002</v>
      </c>
      <c r="Q23" s="655">
        <f t="shared" si="5"/>
        <v>95261.329999999987</v>
      </c>
    </row>
    <row r="24" spans="1:18" s="124" customFormat="1" ht="16.5" thickBot="1" x14ac:dyDescent="0.3">
      <c r="A24" s="357">
        <v>9</v>
      </c>
      <c r="B24" s="44" t="s">
        <v>316</v>
      </c>
      <c r="C24" s="122" t="s">
        <v>25</v>
      </c>
      <c r="D24" s="42" t="s">
        <v>317</v>
      </c>
      <c r="E24" s="385"/>
      <c r="F24" s="368">
        <v>65619.320000000007</v>
      </c>
      <c r="G24" s="363">
        <f t="shared" si="8"/>
        <v>65619.320000000007</v>
      </c>
      <c r="H24" s="364">
        <f t="shared" si="0"/>
        <v>4544.09</v>
      </c>
      <c r="I24" s="369">
        <v>0</v>
      </c>
      <c r="J24" s="364">
        <f t="shared" si="6"/>
        <v>1883.27</v>
      </c>
      <c r="K24" s="364">
        <f t="shared" si="1"/>
        <v>1994.83</v>
      </c>
      <c r="L24" s="364">
        <f t="shared" si="2"/>
        <v>4658.97</v>
      </c>
      <c r="M24" s="364">
        <f t="shared" si="7"/>
        <v>4652.41</v>
      </c>
      <c r="N24" s="364">
        <f t="shared" si="3"/>
        <v>717.6</v>
      </c>
      <c r="O24" s="375">
        <v>0</v>
      </c>
      <c r="P24" s="364">
        <f t="shared" si="4"/>
        <v>8422.19</v>
      </c>
      <c r="Q24" s="655">
        <f t="shared" si="5"/>
        <v>57197.130000000005</v>
      </c>
    </row>
    <row r="25" spans="1:18" s="124" customFormat="1" ht="16.5" thickBot="1" x14ac:dyDescent="0.3">
      <c r="A25" s="357">
        <v>12</v>
      </c>
      <c r="B25" s="386" t="s">
        <v>318</v>
      </c>
      <c r="C25" s="387" t="s">
        <v>26</v>
      </c>
      <c r="D25" s="388" t="s">
        <v>319</v>
      </c>
      <c r="E25" s="389"/>
      <c r="F25" s="380">
        <v>32809.660000000003</v>
      </c>
      <c r="G25" s="390">
        <f t="shared" si="8"/>
        <v>32809.660000000003</v>
      </c>
      <c r="H25" s="364">
        <f t="shared" si="0"/>
        <v>0</v>
      </c>
      <c r="I25" s="381">
        <v>0</v>
      </c>
      <c r="J25" s="382">
        <f t="shared" si="6"/>
        <v>941.64</v>
      </c>
      <c r="K25" s="382">
        <f t="shared" si="1"/>
        <v>997.41</v>
      </c>
      <c r="L25" s="382">
        <f t="shared" si="2"/>
        <v>2329.4899999999998</v>
      </c>
      <c r="M25" s="382">
        <f t="shared" si="7"/>
        <v>2326.1999999999998</v>
      </c>
      <c r="N25" s="382">
        <f t="shared" si="3"/>
        <v>377.31</v>
      </c>
      <c r="O25" s="391">
        <v>0</v>
      </c>
      <c r="P25" s="382">
        <f t="shared" si="4"/>
        <v>1939.05</v>
      </c>
      <c r="Q25" s="656">
        <f t="shared" si="5"/>
        <v>30870.610000000004</v>
      </c>
      <c r="R25" s="667"/>
    </row>
    <row r="26" spans="1:18" s="124" customFormat="1" ht="16.5" thickBot="1" x14ac:dyDescent="0.3">
      <c r="A26" s="30">
        <v>195</v>
      </c>
      <c r="B26" s="386" t="s">
        <v>556</v>
      </c>
      <c r="C26" s="392" t="s">
        <v>557</v>
      </c>
      <c r="D26" s="393" t="s">
        <v>303</v>
      </c>
      <c r="E26" s="394"/>
      <c r="F26" s="368">
        <v>164048.29</v>
      </c>
      <c r="G26" s="395">
        <f t="shared" si="8"/>
        <v>164048.29</v>
      </c>
      <c r="H26" s="364">
        <f t="shared" si="0"/>
        <v>26557.3</v>
      </c>
      <c r="I26" s="369">
        <v>0</v>
      </c>
      <c r="J26" s="364">
        <f t="shared" si="6"/>
        <v>4708.1899999999996</v>
      </c>
      <c r="K26" s="364">
        <f t="shared" si="1"/>
        <v>4742.3999999999996</v>
      </c>
      <c r="L26" s="364">
        <f t="shared" si="2"/>
        <v>11647.43</v>
      </c>
      <c r="M26" s="364">
        <f t="shared" si="7"/>
        <v>11060.4</v>
      </c>
      <c r="N26" s="364">
        <f t="shared" si="3"/>
        <v>717.6</v>
      </c>
      <c r="O26" s="375">
        <f>2380.24+160+160</f>
        <v>2700.24</v>
      </c>
      <c r="P26" s="364">
        <f t="shared" si="4"/>
        <v>38708.129999999997</v>
      </c>
      <c r="Q26" s="655">
        <f t="shared" si="5"/>
        <v>125340.16</v>
      </c>
    </row>
    <row r="27" spans="1:18" s="124" customFormat="1" ht="16.5" thickBot="1" x14ac:dyDescent="0.3">
      <c r="A27" s="396">
        <v>255</v>
      </c>
      <c r="B27" s="397" t="s">
        <v>644</v>
      </c>
      <c r="C27" s="398" t="s">
        <v>272</v>
      </c>
      <c r="D27" s="399" t="s">
        <v>1193</v>
      </c>
      <c r="E27" s="400"/>
      <c r="F27" s="368">
        <v>196857.95</v>
      </c>
      <c r="G27" s="395">
        <f>+F27+E27-O27</f>
        <v>196857.95</v>
      </c>
      <c r="H27" s="364">
        <f>ROUND(IF(((G27-J27-K27-O27)&gt;34685.01)*((G27-J27-K27-O27)&lt;52027.43),(((G27-J27-K27-O27)-34685.01)*0.15),+IF(((G27-J27-K27-O27)&gt;52027.43)*((G27-J27-K27-O27)&lt;72260.26),((((G27-J27-K27-O27)-52027.43)*0.2)+2601.33),+IF((G27-J27-K27-O27)&gt;72260.26,(((G27-J27-K27-O27)-72260.26)*25%)+6648,0))),2)</f>
        <v>35199.370000000003</v>
      </c>
      <c r="I27" s="395">
        <v>0</v>
      </c>
      <c r="J27" s="401">
        <f>ROUND(IF((G27)&gt;(15600*20),((15600*20)*0.0287),(G27)*0.0287),2)</f>
        <v>5649.82</v>
      </c>
      <c r="K27" s="401">
        <f>ROUND(IF((G27)&gt;(15600*10),((15600*10)*0.0304),(G27)*0.0304),2)</f>
        <v>4742.3999999999996</v>
      </c>
      <c r="L27" s="401">
        <f>ROUND(IF((G27)&gt;(15600*20),((15600*20)*0.071),(G27)*0.071),2)</f>
        <v>13976.91</v>
      </c>
      <c r="M27" s="401">
        <f>ROUND(IF((G27)&gt;(15600*10),((15600*10)*0.0709),(G27)*0.0709),2)</f>
        <v>11060.4</v>
      </c>
      <c r="N27" s="401">
        <f>+ROUND(IF(G27&gt;(15600*4),((15600*4)*0.0115),G27*0.0115),2)</f>
        <v>717.6</v>
      </c>
      <c r="O27" s="402">
        <v>0</v>
      </c>
      <c r="P27" s="401">
        <f>H27+J27+I27+K27+O27</f>
        <v>45591.590000000004</v>
      </c>
      <c r="Q27" s="657">
        <f>+G27-P27</f>
        <v>151266.36000000002</v>
      </c>
    </row>
    <row r="28" spans="1:18" s="124" customFormat="1" ht="16.5" thickBot="1" x14ac:dyDescent="0.3">
      <c r="A28" s="352"/>
      <c r="B28" s="352"/>
      <c r="C28" s="352"/>
      <c r="D28" s="352"/>
      <c r="E28" s="355"/>
      <c r="F28" s="403">
        <f>SUM(F13:F27)</f>
        <v>1875346.8199999998</v>
      </c>
      <c r="G28" s="403">
        <f t="shared" ref="G28:Q28" si="9">SUM(G13:G27)</f>
        <v>1921979.8399999999</v>
      </c>
      <c r="H28" s="403">
        <f t="shared" si="9"/>
        <v>286550.82</v>
      </c>
      <c r="I28" s="403">
        <f t="shared" si="9"/>
        <v>0</v>
      </c>
      <c r="J28" s="403">
        <f t="shared" si="9"/>
        <v>53352.72</v>
      </c>
      <c r="K28" s="403">
        <f t="shared" si="9"/>
        <v>50039.15</v>
      </c>
      <c r="L28" s="403">
        <f t="shared" si="9"/>
        <v>131987.59000000003</v>
      </c>
      <c r="M28" s="403">
        <f t="shared" si="9"/>
        <v>116703.17999999998</v>
      </c>
      <c r="N28" s="403">
        <f t="shared" si="9"/>
        <v>10423.710000000003</v>
      </c>
      <c r="O28" s="403">
        <f t="shared" si="9"/>
        <v>5400.48</v>
      </c>
      <c r="P28" s="403">
        <f t="shared" si="9"/>
        <v>395343.17</v>
      </c>
      <c r="Q28" s="403">
        <f t="shared" si="9"/>
        <v>1526636.6700000002</v>
      </c>
    </row>
    <row r="29" spans="1:18" s="124" customFormat="1" ht="16.5" thickTop="1" x14ac:dyDescent="0.25">
      <c r="A29" s="404" t="s">
        <v>321</v>
      </c>
      <c r="B29" s="405"/>
      <c r="C29" s="406"/>
      <c r="D29" s="407"/>
      <c r="E29" s="408"/>
      <c r="F29" s="409"/>
      <c r="G29" s="410"/>
      <c r="H29" s="410"/>
      <c r="I29" s="410"/>
      <c r="J29" s="410"/>
      <c r="K29" s="410"/>
      <c r="L29" s="410"/>
      <c r="M29" s="410"/>
      <c r="N29" s="410"/>
      <c r="O29" s="411"/>
      <c r="P29" s="410"/>
      <c r="Q29" s="410"/>
    </row>
    <row r="30" spans="1:18" ht="16.5" thickBot="1" x14ac:dyDescent="0.3">
      <c r="A30" s="412">
        <v>13</v>
      </c>
      <c r="B30" s="413" t="s">
        <v>322</v>
      </c>
      <c r="C30" s="413" t="s">
        <v>323</v>
      </c>
      <c r="D30" s="414" t="s">
        <v>324</v>
      </c>
      <c r="E30" s="415"/>
      <c r="F30" s="416">
        <v>360000</v>
      </c>
      <c r="G30" s="395">
        <f t="shared" ref="G30:G40" si="10">+F30+E30</f>
        <v>360000</v>
      </c>
      <c r="H30" s="369">
        <f t="shared" ref="H30:H40" si="11">ROUND(IF(((G30-J30-K30-O30)&gt;34685.01)*((G30-J30-K30-O30)&lt;52027.43),(((G30-J30-K30-O30)-34685.01)*0.15),+IF(((G30-J30-K30-O30)&gt;52027.43)*((G30-J30-K30-O30)&lt;72260.26),((((G30-J30-K30-O30)-52027.43)*0.2)+2601.33),+IF((G30-J30-K30-O30)&gt;72260.26,(((G30-J30-K30-O30)-72260.26)*25%)+6648,0))),2)</f>
        <v>75158.740000000005</v>
      </c>
      <c r="I30" s="417">
        <v>44994.63</v>
      </c>
      <c r="J30" s="395">
        <f t="shared" si="6"/>
        <v>8954.4</v>
      </c>
      <c r="K30" s="395">
        <f t="shared" si="1"/>
        <v>4742.3999999999996</v>
      </c>
      <c r="L30" s="395">
        <f t="shared" si="2"/>
        <v>22152</v>
      </c>
      <c r="M30" s="395">
        <f t="shared" si="7"/>
        <v>11060.4</v>
      </c>
      <c r="N30" s="395">
        <f t="shared" si="3"/>
        <v>717.6</v>
      </c>
      <c r="O30" s="418">
        <v>0</v>
      </c>
      <c r="P30" s="395">
        <f>H30+J30+I30+K30+O30</f>
        <v>133850.16999999998</v>
      </c>
      <c r="Q30" s="658">
        <f t="shared" si="5"/>
        <v>226149.83000000002</v>
      </c>
    </row>
    <row r="31" spans="1:18" ht="16.5" thickBot="1" x14ac:dyDescent="0.3">
      <c r="A31" s="357">
        <v>14</v>
      </c>
      <c r="B31" s="419" t="s">
        <v>325</v>
      </c>
      <c r="C31" s="419" t="s">
        <v>27</v>
      </c>
      <c r="D31" s="393" t="s">
        <v>305</v>
      </c>
      <c r="E31" s="420"/>
      <c r="F31" s="421">
        <v>149614.68</v>
      </c>
      <c r="G31" s="395">
        <f t="shared" si="10"/>
        <v>149614.68</v>
      </c>
      <c r="H31" s="369">
        <f t="shared" si="11"/>
        <v>23776.05</v>
      </c>
      <c r="I31" s="369">
        <v>0</v>
      </c>
      <c r="J31" s="369">
        <f t="shared" si="6"/>
        <v>4293.9399999999996</v>
      </c>
      <c r="K31" s="369">
        <f>ROUND(IF((G31)&gt;(15600*10),((15600*10)*0.0304),(G31)*0.0304),2)</f>
        <v>4548.29</v>
      </c>
      <c r="L31" s="369">
        <f t="shared" si="2"/>
        <v>10622.64</v>
      </c>
      <c r="M31" s="369">
        <f t="shared" si="7"/>
        <v>10607.68</v>
      </c>
      <c r="N31" s="369">
        <f t="shared" si="3"/>
        <v>717.6</v>
      </c>
      <c r="O31" s="422">
        <v>0</v>
      </c>
      <c r="P31" s="369">
        <f t="shared" si="4"/>
        <v>32618.28</v>
      </c>
      <c r="Q31" s="659">
        <f t="shared" si="5"/>
        <v>116996.4</v>
      </c>
      <c r="R31" s="325"/>
    </row>
    <row r="32" spans="1:18" ht="16.5" thickBot="1" x14ac:dyDescent="0.3">
      <c r="A32" s="357">
        <v>350</v>
      </c>
      <c r="B32" s="419" t="s">
        <v>326</v>
      </c>
      <c r="C32" s="419" t="s">
        <v>327</v>
      </c>
      <c r="D32" s="423" t="s">
        <v>328</v>
      </c>
      <c r="E32" s="424"/>
      <c r="F32" s="421">
        <v>124676.7</v>
      </c>
      <c r="G32" s="395">
        <f t="shared" si="10"/>
        <v>124676.7</v>
      </c>
      <c r="H32" s="369">
        <f t="shared" si="11"/>
        <v>17910.009999999998</v>
      </c>
      <c r="I32" s="369">
        <v>0</v>
      </c>
      <c r="J32" s="369">
        <f t="shared" si="6"/>
        <v>3578.22</v>
      </c>
      <c r="K32" s="369">
        <f t="shared" si="1"/>
        <v>3790.17</v>
      </c>
      <c r="L32" s="369">
        <f t="shared" si="2"/>
        <v>8852.0499999999993</v>
      </c>
      <c r="M32" s="369">
        <f t="shared" si="7"/>
        <v>8839.58</v>
      </c>
      <c r="N32" s="369">
        <f t="shared" si="3"/>
        <v>717.6</v>
      </c>
      <c r="O32" s="422">
        <v>0</v>
      </c>
      <c r="P32" s="369">
        <f t="shared" si="4"/>
        <v>25278.400000000001</v>
      </c>
      <c r="Q32" s="659">
        <f t="shared" si="5"/>
        <v>99398.299999999988</v>
      </c>
    </row>
    <row r="33" spans="1:17" ht="16.5" thickBot="1" x14ac:dyDescent="0.3">
      <c r="A33" s="357">
        <v>15</v>
      </c>
      <c r="B33" s="392" t="s">
        <v>329</v>
      </c>
      <c r="C33" s="392" t="s">
        <v>28</v>
      </c>
      <c r="D33" s="425" t="s">
        <v>309</v>
      </c>
      <c r="E33" s="371"/>
      <c r="F33" s="426">
        <v>98428.97</v>
      </c>
      <c r="G33" s="395">
        <f t="shared" si="10"/>
        <v>98428.97</v>
      </c>
      <c r="H33" s="369">
        <f t="shared" si="11"/>
        <v>11735.89</v>
      </c>
      <c r="I33" s="369">
        <v>709.56</v>
      </c>
      <c r="J33" s="369">
        <f t="shared" si="6"/>
        <v>2824.91</v>
      </c>
      <c r="K33" s="369">
        <f t="shared" si="1"/>
        <v>2992.24</v>
      </c>
      <c r="L33" s="369">
        <f t="shared" si="2"/>
        <v>6988.46</v>
      </c>
      <c r="M33" s="369">
        <f t="shared" si="7"/>
        <v>6978.61</v>
      </c>
      <c r="N33" s="369">
        <f t="shared" si="3"/>
        <v>717.6</v>
      </c>
      <c r="O33" s="422">
        <v>0</v>
      </c>
      <c r="P33" s="369">
        <f t="shared" si="4"/>
        <v>18262.599999999999</v>
      </c>
      <c r="Q33" s="659">
        <f t="shared" si="5"/>
        <v>80166.37</v>
      </c>
    </row>
    <row r="34" spans="1:17" s="124" customFormat="1" ht="16.5" thickBot="1" x14ac:dyDescent="0.3">
      <c r="A34" s="357">
        <v>16</v>
      </c>
      <c r="B34" s="427" t="s">
        <v>330</v>
      </c>
      <c r="C34" s="427" t="s">
        <v>32</v>
      </c>
      <c r="D34" s="393" t="s">
        <v>309</v>
      </c>
      <c r="E34" s="371"/>
      <c r="F34" s="428">
        <v>98428.97</v>
      </c>
      <c r="G34" s="395">
        <f t="shared" si="10"/>
        <v>98428.97</v>
      </c>
      <c r="H34" s="369">
        <f t="shared" si="11"/>
        <v>11735.89</v>
      </c>
      <c r="I34" s="369">
        <v>0</v>
      </c>
      <c r="J34" s="369">
        <f>ROUND(IF((G34)&gt;(15600*20),((15600*20)*0.0287),(G34)*0.0287),2)</f>
        <v>2824.91</v>
      </c>
      <c r="K34" s="369">
        <f t="shared" si="1"/>
        <v>2992.24</v>
      </c>
      <c r="L34" s="369">
        <f t="shared" si="2"/>
        <v>6988.46</v>
      </c>
      <c r="M34" s="369">
        <f t="shared" si="7"/>
        <v>6978.61</v>
      </c>
      <c r="N34" s="369">
        <f t="shared" si="3"/>
        <v>717.6</v>
      </c>
      <c r="O34" s="422">
        <v>0</v>
      </c>
      <c r="P34" s="369">
        <f t="shared" si="4"/>
        <v>17553.04</v>
      </c>
      <c r="Q34" s="659">
        <f t="shared" si="5"/>
        <v>80875.929999999993</v>
      </c>
    </row>
    <row r="35" spans="1:17" s="124" customFormat="1" ht="16.5" thickBot="1" x14ac:dyDescent="0.3">
      <c r="A35" s="357">
        <v>17</v>
      </c>
      <c r="B35" s="392" t="s">
        <v>331</v>
      </c>
      <c r="C35" s="392" t="s">
        <v>31</v>
      </c>
      <c r="D35" s="425" t="s">
        <v>309</v>
      </c>
      <c r="E35" s="371"/>
      <c r="F35" s="428">
        <v>98428.97</v>
      </c>
      <c r="G35" s="395">
        <f t="shared" si="10"/>
        <v>98428.97</v>
      </c>
      <c r="H35" s="369">
        <f t="shared" si="11"/>
        <v>11735.89</v>
      </c>
      <c r="I35" s="369">
        <v>0</v>
      </c>
      <c r="J35" s="369">
        <f t="shared" si="6"/>
        <v>2824.91</v>
      </c>
      <c r="K35" s="369">
        <f t="shared" si="1"/>
        <v>2992.24</v>
      </c>
      <c r="L35" s="369">
        <f t="shared" si="2"/>
        <v>6988.46</v>
      </c>
      <c r="M35" s="369">
        <f t="shared" si="7"/>
        <v>6978.61</v>
      </c>
      <c r="N35" s="369">
        <f t="shared" si="3"/>
        <v>717.6</v>
      </c>
      <c r="O35" s="422">
        <v>0</v>
      </c>
      <c r="P35" s="369">
        <f t="shared" si="4"/>
        <v>17553.04</v>
      </c>
      <c r="Q35" s="659">
        <f t="shared" si="5"/>
        <v>80875.929999999993</v>
      </c>
    </row>
    <row r="36" spans="1:17" s="124" customFormat="1" ht="16.5" thickBot="1" x14ac:dyDescent="0.3">
      <c r="A36" s="357">
        <v>18</v>
      </c>
      <c r="B36" s="427" t="s">
        <v>332</v>
      </c>
      <c r="C36" s="427" t="s">
        <v>29</v>
      </c>
      <c r="D36" s="425" t="s">
        <v>309</v>
      </c>
      <c r="E36" s="371"/>
      <c r="F36" s="428">
        <v>98428.97</v>
      </c>
      <c r="G36" s="395">
        <f t="shared" si="10"/>
        <v>98428.97</v>
      </c>
      <c r="H36" s="369">
        <f t="shared" si="11"/>
        <v>11735.89</v>
      </c>
      <c r="I36" s="369">
        <v>709.56</v>
      </c>
      <c r="J36" s="369">
        <f>ROUND(IF((G36)&gt;(15600*20),((15600*20)*0.0287),(G36)*0.0287),2)</f>
        <v>2824.91</v>
      </c>
      <c r="K36" s="369">
        <f>ROUND(IF((G36)&gt;(15600*10),((15600*10)*0.0304),(G36)*0.0304),2)</f>
        <v>2992.24</v>
      </c>
      <c r="L36" s="369">
        <f>ROUND(IF((G36)&gt;(15600*20),((15600*20)*0.071),(G36)*0.071),2)</f>
        <v>6988.46</v>
      </c>
      <c r="M36" s="369">
        <f>ROUND(IF((G36)&gt;(15600*10),((15600*10)*0.0709),(G36)*0.0709),2)</f>
        <v>6978.61</v>
      </c>
      <c r="N36" s="369">
        <f>+ROUND(IF(G36&gt;(15600*4),((15600*4)*0.0115),G36*0.0115),2)</f>
        <v>717.6</v>
      </c>
      <c r="O36" s="422">
        <v>0</v>
      </c>
      <c r="P36" s="369">
        <f t="shared" si="4"/>
        <v>18262.599999999999</v>
      </c>
      <c r="Q36" s="659">
        <f>+G36-P36</f>
        <v>80166.37</v>
      </c>
    </row>
    <row r="37" spans="1:17" s="124" customFormat="1" ht="16.5" thickBot="1" x14ac:dyDescent="0.3">
      <c r="A37" s="357">
        <v>19</v>
      </c>
      <c r="B37" s="427" t="s">
        <v>333</v>
      </c>
      <c r="C37" s="427" t="s">
        <v>34</v>
      </c>
      <c r="D37" s="425" t="s">
        <v>313</v>
      </c>
      <c r="E37" s="371"/>
      <c r="F37" s="428">
        <v>78743.179999999993</v>
      </c>
      <c r="G37" s="395">
        <f t="shared" si="10"/>
        <v>78743.179999999993</v>
      </c>
      <c r="H37" s="369">
        <f t="shared" si="11"/>
        <v>7105.3</v>
      </c>
      <c r="I37" s="369">
        <v>2844.86</v>
      </c>
      <c r="J37" s="369">
        <f t="shared" ref="J37:J111" si="12">ROUND(IF((G37)&gt;(15600*20),((15600*20)*0.0287),(G37)*0.0287),2)</f>
        <v>2259.9299999999998</v>
      </c>
      <c r="K37" s="369">
        <f t="shared" ref="K37:K111" si="13">ROUND(IF((G37)&gt;(15600*10),((15600*10)*0.0304),(G37)*0.0304),2)</f>
        <v>2393.79</v>
      </c>
      <c r="L37" s="369">
        <f t="shared" ref="L37:L111" si="14">ROUND(IF((G37)&gt;(15600*20),((15600*20)*0.071),(G37)*0.071),2)</f>
        <v>5590.77</v>
      </c>
      <c r="M37" s="369">
        <f t="shared" ref="M37:M111" si="15">ROUND(IF((G37)&gt;(15600*10),((15600*10)*0.0709),(G37)*0.0709),2)</f>
        <v>5582.89</v>
      </c>
      <c r="N37" s="369">
        <f t="shared" ref="N37:N111" si="16">+ROUND(IF(G37&gt;(15600*4),((15600*4)*0.0115),G37*0.0115),2)</f>
        <v>717.6</v>
      </c>
      <c r="O37" s="422"/>
      <c r="P37" s="369">
        <f t="shared" si="4"/>
        <v>14603.880000000001</v>
      </c>
      <c r="Q37" s="659">
        <f t="shared" ref="Q37:Q111" si="17">+G37-P37</f>
        <v>64139.299999999988</v>
      </c>
    </row>
    <row r="38" spans="1:17" s="124" customFormat="1" ht="16.5" thickBot="1" x14ac:dyDescent="0.3">
      <c r="A38" s="357">
        <v>20</v>
      </c>
      <c r="B38" s="392" t="s">
        <v>334</v>
      </c>
      <c r="C38" s="392" t="s">
        <v>35</v>
      </c>
      <c r="D38" s="425" t="s">
        <v>335</v>
      </c>
      <c r="E38" s="371"/>
      <c r="F38" s="428">
        <v>59057.39</v>
      </c>
      <c r="G38" s="395">
        <f t="shared" si="10"/>
        <v>59057.39</v>
      </c>
      <c r="H38" s="369">
        <f t="shared" si="11"/>
        <v>3309.26</v>
      </c>
      <c r="I38" s="369">
        <v>0</v>
      </c>
      <c r="J38" s="369">
        <f t="shared" si="12"/>
        <v>1694.95</v>
      </c>
      <c r="K38" s="369">
        <f t="shared" si="13"/>
        <v>1795.34</v>
      </c>
      <c r="L38" s="369">
        <f t="shared" si="14"/>
        <v>4193.07</v>
      </c>
      <c r="M38" s="369">
        <f t="shared" si="15"/>
        <v>4187.17</v>
      </c>
      <c r="N38" s="369">
        <f t="shared" si="16"/>
        <v>679.16</v>
      </c>
      <c r="O38" s="422">
        <v>0</v>
      </c>
      <c r="P38" s="369">
        <f t="shared" si="4"/>
        <v>6799.55</v>
      </c>
      <c r="Q38" s="659">
        <f t="shared" si="17"/>
        <v>52257.84</v>
      </c>
    </row>
    <row r="39" spans="1:17" s="124" customFormat="1" x14ac:dyDescent="0.25">
      <c r="A39" s="429">
        <v>21</v>
      </c>
      <c r="B39" s="430" t="s">
        <v>336</v>
      </c>
      <c r="C39" s="430" t="s">
        <v>337</v>
      </c>
      <c r="D39" s="431" t="s">
        <v>338</v>
      </c>
      <c r="E39" s="432"/>
      <c r="F39" s="433">
        <v>48558.3</v>
      </c>
      <c r="G39" s="395">
        <f t="shared" si="10"/>
        <v>48558.3</v>
      </c>
      <c r="H39" s="369">
        <f t="shared" si="11"/>
        <v>1650.53</v>
      </c>
      <c r="I39" s="369">
        <v>0</v>
      </c>
      <c r="J39" s="369">
        <f t="shared" si="12"/>
        <v>1393.62</v>
      </c>
      <c r="K39" s="369">
        <f t="shared" si="13"/>
        <v>1476.17</v>
      </c>
      <c r="L39" s="369">
        <f t="shared" si="14"/>
        <v>3447.64</v>
      </c>
      <c r="M39" s="369">
        <f t="shared" si="15"/>
        <v>3442.78</v>
      </c>
      <c r="N39" s="369">
        <f t="shared" si="16"/>
        <v>558.41999999999996</v>
      </c>
      <c r="O39" s="422">
        <v>0</v>
      </c>
      <c r="P39" s="369">
        <f t="shared" si="4"/>
        <v>4520.32</v>
      </c>
      <c r="Q39" s="659">
        <f t="shared" si="17"/>
        <v>44037.98</v>
      </c>
    </row>
    <row r="40" spans="1:17" s="124" customFormat="1" x14ac:dyDescent="0.25">
      <c r="A40" s="96">
        <v>22</v>
      </c>
      <c r="B40" s="419" t="s">
        <v>339</v>
      </c>
      <c r="C40" s="419" t="s">
        <v>340</v>
      </c>
      <c r="D40" s="393" t="s">
        <v>338</v>
      </c>
      <c r="E40" s="394"/>
      <c r="F40" s="434">
        <v>48558.3</v>
      </c>
      <c r="G40" s="435">
        <f t="shared" si="10"/>
        <v>48558.3</v>
      </c>
      <c r="H40" s="369">
        <f t="shared" si="11"/>
        <v>1650.53</v>
      </c>
      <c r="I40" s="381">
        <v>0</v>
      </c>
      <c r="J40" s="381">
        <f t="shared" si="12"/>
        <v>1393.62</v>
      </c>
      <c r="K40" s="381">
        <f t="shared" si="13"/>
        <v>1476.17</v>
      </c>
      <c r="L40" s="381">
        <f t="shared" si="14"/>
        <v>3447.64</v>
      </c>
      <c r="M40" s="381">
        <f t="shared" si="15"/>
        <v>3442.78</v>
      </c>
      <c r="N40" s="381">
        <f t="shared" si="16"/>
        <v>558.41999999999996</v>
      </c>
      <c r="O40" s="436">
        <v>0</v>
      </c>
      <c r="P40" s="381">
        <f t="shared" si="4"/>
        <v>4520.32</v>
      </c>
      <c r="Q40" s="660">
        <f t="shared" si="17"/>
        <v>44037.98</v>
      </c>
    </row>
    <row r="41" spans="1:17" s="124" customFormat="1" ht="16.5" thickBot="1" x14ac:dyDescent="0.3">
      <c r="A41" s="437"/>
      <c r="B41" s="438"/>
      <c r="C41" s="438"/>
      <c r="D41" s="439"/>
      <c r="E41" s="440"/>
      <c r="F41" s="441">
        <f>SUM(F30:F40)</f>
        <v>1262924.43</v>
      </c>
      <c r="G41" s="441">
        <f t="shared" ref="G41:Q41" si="18">SUM(G30:G40)</f>
        <v>1262924.43</v>
      </c>
      <c r="H41" s="441">
        <f t="shared" si="18"/>
        <v>177503.98000000004</v>
      </c>
      <c r="I41" s="441">
        <f t="shared" si="18"/>
        <v>49258.609999999993</v>
      </c>
      <c r="J41" s="441">
        <f t="shared" si="18"/>
        <v>34868.320000000007</v>
      </c>
      <c r="K41" s="441">
        <f t="shared" si="18"/>
        <v>32191.289999999994</v>
      </c>
      <c r="L41" s="441">
        <f t="shared" si="18"/>
        <v>86259.65</v>
      </c>
      <c r="M41" s="441">
        <f t="shared" si="18"/>
        <v>75077.72</v>
      </c>
      <c r="N41" s="441">
        <f t="shared" si="18"/>
        <v>7536.8000000000011</v>
      </c>
      <c r="O41" s="441">
        <f t="shared" si="18"/>
        <v>0</v>
      </c>
      <c r="P41" s="441">
        <f t="shared" si="18"/>
        <v>293822.2</v>
      </c>
      <c r="Q41" s="441">
        <f t="shared" si="18"/>
        <v>969102.22999999986</v>
      </c>
    </row>
    <row r="42" spans="1:17" s="124" customFormat="1" ht="16.5" thickTop="1" x14ac:dyDescent="0.25">
      <c r="A42" s="351" t="s">
        <v>341</v>
      </c>
      <c r="B42" s="442"/>
      <c r="C42" s="442"/>
      <c r="D42" s="443"/>
      <c r="E42" s="444"/>
      <c r="F42" s="445"/>
      <c r="G42" s="446"/>
      <c r="H42" s="446"/>
      <c r="I42" s="446"/>
      <c r="J42" s="446"/>
      <c r="K42" s="446"/>
      <c r="L42" s="446"/>
      <c r="M42" s="446"/>
      <c r="N42" s="446"/>
      <c r="O42" s="447"/>
      <c r="P42" s="446"/>
      <c r="Q42" s="446"/>
    </row>
    <row r="43" spans="1:17" s="124" customFormat="1" ht="16.5" thickBot="1" x14ac:dyDescent="0.3">
      <c r="A43" s="396">
        <v>23</v>
      </c>
      <c r="B43" s="448" t="s">
        <v>342</v>
      </c>
      <c r="C43" s="448" t="s">
        <v>343</v>
      </c>
      <c r="D43" s="414" t="s">
        <v>344</v>
      </c>
      <c r="E43" s="449"/>
      <c r="F43" s="450">
        <v>360000</v>
      </c>
      <c r="G43" s="395">
        <f t="shared" ref="G43:G55" si="19">+F43+E43</f>
        <v>360000</v>
      </c>
      <c r="H43" s="369">
        <f t="shared" ref="H43:H55" si="20">ROUND(IF(((G43-J43-K43-O43)&gt;34685.01)*((G43-J43-K43-O43)&lt;52027.43),(((G43-J43-K43-O43)-34685.01)*0.15),+IF(((G43-J43-K43-O43)&gt;52027.43)*((G43-J43-K43-O43)&lt;72260.26),((((G43-J43-K43-O43)-52027.43)*0.2)+2601.33),+IF((G43-J43-K43-O43)&gt;72260.26,(((G43-J43-K43-O43)-72260.26)*25%)+6648,0))),2)</f>
        <v>75158.740000000005</v>
      </c>
      <c r="I43" s="395">
        <v>0</v>
      </c>
      <c r="J43" s="395">
        <f t="shared" si="12"/>
        <v>8954.4</v>
      </c>
      <c r="K43" s="395">
        <f t="shared" si="13"/>
        <v>4742.3999999999996</v>
      </c>
      <c r="L43" s="395">
        <f t="shared" si="14"/>
        <v>22152</v>
      </c>
      <c r="M43" s="395">
        <f t="shared" si="15"/>
        <v>11060.4</v>
      </c>
      <c r="N43" s="395">
        <f t="shared" si="16"/>
        <v>717.6</v>
      </c>
      <c r="O43" s="418">
        <v>0</v>
      </c>
      <c r="P43" s="395">
        <f t="shared" si="4"/>
        <v>88855.54</v>
      </c>
      <c r="Q43" s="658">
        <f t="shared" si="17"/>
        <v>271144.46000000002</v>
      </c>
    </row>
    <row r="44" spans="1:17" s="124" customFormat="1" ht="16.5" thickBot="1" x14ac:dyDescent="0.3">
      <c r="A44" s="30">
        <v>24</v>
      </c>
      <c r="B44" s="419" t="s">
        <v>345</v>
      </c>
      <c r="C44" s="419" t="s">
        <v>37</v>
      </c>
      <c r="D44" s="393" t="s">
        <v>305</v>
      </c>
      <c r="E44" s="394"/>
      <c r="F44" s="451">
        <v>149614.68</v>
      </c>
      <c r="G44" s="395">
        <f t="shared" si="19"/>
        <v>149614.68</v>
      </c>
      <c r="H44" s="369">
        <f t="shared" si="20"/>
        <v>23438.52</v>
      </c>
      <c r="I44" s="369">
        <v>0</v>
      </c>
      <c r="J44" s="369">
        <f t="shared" si="12"/>
        <v>4293.9399999999996</v>
      </c>
      <c r="K44" s="369">
        <f t="shared" si="13"/>
        <v>4548.29</v>
      </c>
      <c r="L44" s="369">
        <f t="shared" si="14"/>
        <v>10622.64</v>
      </c>
      <c r="M44" s="369">
        <f t="shared" si="15"/>
        <v>10607.68</v>
      </c>
      <c r="N44" s="369">
        <f t="shared" si="16"/>
        <v>717.6</v>
      </c>
      <c r="O44" s="452">
        <f>1190.12+160</f>
        <v>1350.12</v>
      </c>
      <c r="P44" s="369">
        <f t="shared" si="4"/>
        <v>33630.870000000003</v>
      </c>
      <c r="Q44" s="659">
        <f t="shared" si="17"/>
        <v>115983.81</v>
      </c>
    </row>
    <row r="45" spans="1:17" s="124" customFormat="1" ht="16.5" thickBot="1" x14ac:dyDescent="0.3">
      <c r="A45" s="30">
        <v>358</v>
      </c>
      <c r="B45" s="419" t="s">
        <v>1206</v>
      </c>
      <c r="C45" s="419" t="s">
        <v>1207</v>
      </c>
      <c r="D45" s="393" t="s">
        <v>1208</v>
      </c>
      <c r="E45" s="394"/>
      <c r="F45" s="451">
        <v>78743.179999999993</v>
      </c>
      <c r="G45" s="395">
        <f t="shared" si="19"/>
        <v>78743.179999999993</v>
      </c>
      <c r="H45" s="369">
        <f t="shared" si="20"/>
        <v>7105.3</v>
      </c>
      <c r="I45" s="369">
        <v>0</v>
      </c>
      <c r="J45" s="369">
        <f t="shared" si="12"/>
        <v>2259.9299999999998</v>
      </c>
      <c r="K45" s="369">
        <f t="shared" si="13"/>
        <v>2393.79</v>
      </c>
      <c r="L45" s="369">
        <f t="shared" si="14"/>
        <v>5590.77</v>
      </c>
      <c r="M45" s="369">
        <f t="shared" si="15"/>
        <v>5582.89</v>
      </c>
      <c r="N45" s="369">
        <f t="shared" si="16"/>
        <v>717.6</v>
      </c>
      <c r="O45" s="452"/>
      <c r="P45" s="369">
        <f t="shared" si="4"/>
        <v>11759.02</v>
      </c>
      <c r="Q45" s="659">
        <f t="shared" si="17"/>
        <v>66984.159999999989</v>
      </c>
    </row>
    <row r="46" spans="1:17" s="124" customFormat="1" ht="16.5" thickBot="1" x14ac:dyDescent="0.3">
      <c r="A46" s="30">
        <v>26</v>
      </c>
      <c r="B46" s="392" t="s">
        <v>346</v>
      </c>
      <c r="C46" s="392" t="s">
        <v>46</v>
      </c>
      <c r="D46" s="425" t="s">
        <v>309</v>
      </c>
      <c r="E46" s="394"/>
      <c r="F46" s="451">
        <v>98428.97</v>
      </c>
      <c r="G46" s="395">
        <f t="shared" si="19"/>
        <v>98428.97</v>
      </c>
      <c r="H46" s="369">
        <f t="shared" si="20"/>
        <v>11735.89</v>
      </c>
      <c r="I46" s="369">
        <v>0</v>
      </c>
      <c r="J46" s="369">
        <f t="shared" si="12"/>
        <v>2824.91</v>
      </c>
      <c r="K46" s="369">
        <f t="shared" si="13"/>
        <v>2992.24</v>
      </c>
      <c r="L46" s="369">
        <f t="shared" si="14"/>
        <v>6988.46</v>
      </c>
      <c r="M46" s="369">
        <f t="shared" si="15"/>
        <v>6978.61</v>
      </c>
      <c r="N46" s="369">
        <f t="shared" si="16"/>
        <v>717.6</v>
      </c>
      <c r="O46" s="452">
        <v>0</v>
      </c>
      <c r="P46" s="369">
        <f t="shared" si="4"/>
        <v>17553.04</v>
      </c>
      <c r="Q46" s="659">
        <f t="shared" si="17"/>
        <v>80875.929999999993</v>
      </c>
    </row>
    <row r="47" spans="1:17" s="124" customFormat="1" ht="16.5" thickBot="1" x14ac:dyDescent="0.3">
      <c r="A47" s="30">
        <v>27</v>
      </c>
      <c r="B47" s="392" t="s">
        <v>347</v>
      </c>
      <c r="C47" s="392" t="s">
        <v>49</v>
      </c>
      <c r="D47" s="393" t="s">
        <v>309</v>
      </c>
      <c r="E47" s="394"/>
      <c r="F47" s="451">
        <v>98428.97</v>
      </c>
      <c r="G47" s="395">
        <f t="shared" si="19"/>
        <v>98428.97</v>
      </c>
      <c r="H47" s="369">
        <f t="shared" si="20"/>
        <v>11398.36</v>
      </c>
      <c r="I47" s="453">
        <v>2838.24</v>
      </c>
      <c r="J47" s="369">
        <f t="shared" si="12"/>
        <v>2824.91</v>
      </c>
      <c r="K47" s="369">
        <f t="shared" si="13"/>
        <v>2992.24</v>
      </c>
      <c r="L47" s="369">
        <f t="shared" si="14"/>
        <v>6988.46</v>
      </c>
      <c r="M47" s="369">
        <f t="shared" si="15"/>
        <v>6978.61</v>
      </c>
      <c r="N47" s="369">
        <f t="shared" si="16"/>
        <v>717.6</v>
      </c>
      <c r="O47" s="452">
        <f>1190.12+160</f>
        <v>1350.12</v>
      </c>
      <c r="P47" s="369">
        <f t="shared" si="4"/>
        <v>21403.87</v>
      </c>
      <c r="Q47" s="659">
        <f t="shared" si="17"/>
        <v>77025.100000000006</v>
      </c>
    </row>
    <row r="48" spans="1:17" s="124" customFormat="1" ht="16.5" thickBot="1" x14ac:dyDescent="0.3">
      <c r="A48" s="30">
        <v>29</v>
      </c>
      <c r="B48" s="392" t="s">
        <v>348</v>
      </c>
      <c r="C48" s="392" t="s">
        <v>52</v>
      </c>
      <c r="D48" s="393" t="s">
        <v>309</v>
      </c>
      <c r="E48" s="394"/>
      <c r="F48" s="451">
        <v>98428.97</v>
      </c>
      <c r="G48" s="395">
        <f t="shared" si="19"/>
        <v>98428.97</v>
      </c>
      <c r="H48" s="369">
        <f t="shared" si="20"/>
        <v>11735.89</v>
      </c>
      <c r="I48" s="369">
        <v>2148.54</v>
      </c>
      <c r="J48" s="369">
        <f t="shared" si="12"/>
        <v>2824.91</v>
      </c>
      <c r="K48" s="369">
        <f t="shared" si="13"/>
        <v>2992.24</v>
      </c>
      <c r="L48" s="369">
        <f t="shared" si="14"/>
        <v>6988.46</v>
      </c>
      <c r="M48" s="369">
        <f t="shared" si="15"/>
        <v>6978.61</v>
      </c>
      <c r="N48" s="369">
        <f t="shared" si="16"/>
        <v>717.6</v>
      </c>
      <c r="O48" s="452">
        <v>0</v>
      </c>
      <c r="P48" s="369">
        <f t="shared" si="4"/>
        <v>19701.580000000002</v>
      </c>
      <c r="Q48" s="659">
        <f t="shared" si="17"/>
        <v>78727.39</v>
      </c>
    </row>
    <row r="49" spans="1:17" s="124" customFormat="1" ht="16.5" thickBot="1" x14ac:dyDescent="0.3">
      <c r="A49" s="30">
        <v>31</v>
      </c>
      <c r="B49" s="35" t="s">
        <v>349</v>
      </c>
      <c r="C49" s="419" t="s">
        <v>350</v>
      </c>
      <c r="D49" s="393" t="s">
        <v>367</v>
      </c>
      <c r="E49" s="454">
        <v>26247.73</v>
      </c>
      <c r="F49" s="455">
        <v>124676.7</v>
      </c>
      <c r="G49" s="395">
        <f t="shared" si="19"/>
        <v>150924.43</v>
      </c>
      <c r="H49" s="369">
        <f t="shared" si="20"/>
        <v>24084.14</v>
      </c>
      <c r="I49" s="369">
        <v>0</v>
      </c>
      <c r="J49" s="369">
        <f t="shared" si="12"/>
        <v>4331.53</v>
      </c>
      <c r="K49" s="369">
        <f t="shared" si="13"/>
        <v>4588.1000000000004</v>
      </c>
      <c r="L49" s="369">
        <f t="shared" si="14"/>
        <v>10715.63</v>
      </c>
      <c r="M49" s="369">
        <f t="shared" si="15"/>
        <v>10700.54</v>
      </c>
      <c r="N49" s="369">
        <f t="shared" si="16"/>
        <v>717.6</v>
      </c>
      <c r="O49" s="452">
        <v>0</v>
      </c>
      <c r="P49" s="369">
        <f t="shared" si="4"/>
        <v>33003.769999999997</v>
      </c>
      <c r="Q49" s="659">
        <f t="shared" si="17"/>
        <v>117920.66</v>
      </c>
    </row>
    <row r="50" spans="1:17" s="124" customFormat="1" ht="16.5" thickBot="1" x14ac:dyDescent="0.3">
      <c r="A50" s="30">
        <v>32</v>
      </c>
      <c r="B50" s="35" t="s">
        <v>351</v>
      </c>
      <c r="C50" s="35" t="s">
        <v>53</v>
      </c>
      <c r="D50" s="36" t="s">
        <v>309</v>
      </c>
      <c r="E50" s="371"/>
      <c r="F50" s="456">
        <v>98428.97</v>
      </c>
      <c r="G50" s="395">
        <f t="shared" si="19"/>
        <v>98428.97</v>
      </c>
      <c r="H50" s="369">
        <f t="shared" si="20"/>
        <v>11398.36</v>
      </c>
      <c r="I50" s="369">
        <v>2844.86</v>
      </c>
      <c r="J50" s="369">
        <f t="shared" si="12"/>
        <v>2824.91</v>
      </c>
      <c r="K50" s="369">
        <f t="shared" si="13"/>
        <v>2992.24</v>
      </c>
      <c r="L50" s="369">
        <f t="shared" si="14"/>
        <v>6988.46</v>
      </c>
      <c r="M50" s="369">
        <f t="shared" si="15"/>
        <v>6978.61</v>
      </c>
      <c r="N50" s="369">
        <f t="shared" si="16"/>
        <v>717.6</v>
      </c>
      <c r="O50" s="452">
        <f>1190.12+160</f>
        <v>1350.12</v>
      </c>
      <c r="P50" s="369">
        <f t="shared" si="4"/>
        <v>21410.49</v>
      </c>
      <c r="Q50" s="659">
        <f t="shared" si="17"/>
        <v>77018.48</v>
      </c>
    </row>
    <row r="51" spans="1:17" s="124" customFormat="1" ht="16.5" thickBot="1" x14ac:dyDescent="0.3">
      <c r="A51" s="30">
        <v>356</v>
      </c>
      <c r="B51" s="35" t="s">
        <v>1201</v>
      </c>
      <c r="C51" s="35" t="s">
        <v>1202</v>
      </c>
      <c r="D51" s="36" t="s">
        <v>309</v>
      </c>
      <c r="E51" s="371">
        <v>63590.52</v>
      </c>
      <c r="F51" s="456">
        <v>98428.97</v>
      </c>
      <c r="G51" s="395">
        <f t="shared" si="19"/>
        <v>162019.49</v>
      </c>
      <c r="H51" s="369">
        <f t="shared" si="20"/>
        <v>26739.72</v>
      </c>
      <c r="I51" s="369"/>
      <c r="J51" s="369">
        <f t="shared" si="12"/>
        <v>4649.96</v>
      </c>
      <c r="K51" s="369">
        <f t="shared" si="13"/>
        <v>4742.3999999999996</v>
      </c>
      <c r="L51" s="369">
        <f t="shared" si="14"/>
        <v>11503.38</v>
      </c>
      <c r="M51" s="369">
        <f t="shared" si="15"/>
        <v>11060.4</v>
      </c>
      <c r="N51" s="369">
        <f t="shared" si="16"/>
        <v>717.6</v>
      </c>
      <c r="O51" s="452"/>
      <c r="P51" s="369">
        <f t="shared" si="4"/>
        <v>36132.080000000002</v>
      </c>
      <c r="Q51" s="659">
        <f t="shared" si="17"/>
        <v>125887.40999999999</v>
      </c>
    </row>
    <row r="52" spans="1:17" s="124" customFormat="1" ht="16.5" thickBot="1" x14ac:dyDescent="0.3">
      <c r="A52" s="30">
        <v>30</v>
      </c>
      <c r="B52" s="35" t="s">
        <v>352</v>
      </c>
      <c r="C52" s="35" t="s">
        <v>42</v>
      </c>
      <c r="D52" s="36" t="s">
        <v>353</v>
      </c>
      <c r="E52" s="371"/>
      <c r="F52" s="456">
        <v>72181.25</v>
      </c>
      <c r="G52" s="395">
        <f t="shared" si="19"/>
        <v>72181.25</v>
      </c>
      <c r="H52" s="369">
        <f t="shared" si="20"/>
        <v>5778.91</v>
      </c>
      <c r="I52" s="369">
        <v>0</v>
      </c>
      <c r="J52" s="369">
        <f t="shared" si="12"/>
        <v>2071.6</v>
      </c>
      <c r="K52" s="369">
        <f t="shared" si="13"/>
        <v>2194.31</v>
      </c>
      <c r="L52" s="369">
        <f t="shared" si="14"/>
        <v>5124.87</v>
      </c>
      <c r="M52" s="369">
        <f t="shared" si="15"/>
        <v>5117.6499999999996</v>
      </c>
      <c r="N52" s="369">
        <f t="shared" si="16"/>
        <v>717.6</v>
      </c>
      <c r="O52" s="452">
        <v>0</v>
      </c>
      <c r="P52" s="369">
        <f t="shared" si="4"/>
        <v>10044.82</v>
      </c>
      <c r="Q52" s="659">
        <f t="shared" si="17"/>
        <v>62136.43</v>
      </c>
    </row>
    <row r="53" spans="1:17" s="124" customFormat="1" ht="16.5" thickBot="1" x14ac:dyDescent="0.3">
      <c r="A53" s="30">
        <v>35</v>
      </c>
      <c r="B53" s="35" t="s">
        <v>355</v>
      </c>
      <c r="C53" s="35" t="s">
        <v>356</v>
      </c>
      <c r="D53" s="36" t="s">
        <v>338</v>
      </c>
      <c r="E53" s="371"/>
      <c r="F53" s="456">
        <v>48558.3</v>
      </c>
      <c r="G53" s="395">
        <f t="shared" si="19"/>
        <v>48558.3</v>
      </c>
      <c r="H53" s="369">
        <f t="shared" si="20"/>
        <v>1650.53</v>
      </c>
      <c r="I53" s="369">
        <v>0</v>
      </c>
      <c r="J53" s="369">
        <f t="shared" si="12"/>
        <v>1393.62</v>
      </c>
      <c r="K53" s="369">
        <f t="shared" si="13"/>
        <v>1476.17</v>
      </c>
      <c r="L53" s="369">
        <f t="shared" si="14"/>
        <v>3447.64</v>
      </c>
      <c r="M53" s="369">
        <f t="shared" si="15"/>
        <v>3442.78</v>
      </c>
      <c r="N53" s="369">
        <f t="shared" si="16"/>
        <v>558.41999999999996</v>
      </c>
      <c r="O53" s="422">
        <v>0</v>
      </c>
      <c r="P53" s="369">
        <f t="shared" si="4"/>
        <v>4520.32</v>
      </c>
      <c r="Q53" s="659">
        <f t="shared" si="17"/>
        <v>44037.98</v>
      </c>
    </row>
    <row r="54" spans="1:17" s="124" customFormat="1" x14ac:dyDescent="0.25">
      <c r="A54" s="457">
        <v>36</v>
      </c>
      <c r="B54" s="458" t="s">
        <v>357</v>
      </c>
      <c r="C54" s="458" t="s">
        <v>47</v>
      </c>
      <c r="D54" s="459" t="s">
        <v>338</v>
      </c>
      <c r="E54" s="432"/>
      <c r="F54" s="460">
        <v>48558.3</v>
      </c>
      <c r="G54" s="395">
        <f t="shared" si="19"/>
        <v>48558.3</v>
      </c>
      <c r="H54" s="369">
        <f t="shared" si="20"/>
        <v>1650.53</v>
      </c>
      <c r="I54" s="369">
        <v>0</v>
      </c>
      <c r="J54" s="369">
        <f t="shared" si="12"/>
        <v>1393.62</v>
      </c>
      <c r="K54" s="369">
        <f t="shared" si="13"/>
        <v>1476.17</v>
      </c>
      <c r="L54" s="369">
        <f t="shared" si="14"/>
        <v>3447.64</v>
      </c>
      <c r="M54" s="369">
        <f t="shared" si="15"/>
        <v>3442.78</v>
      </c>
      <c r="N54" s="369">
        <f t="shared" si="16"/>
        <v>558.41999999999996</v>
      </c>
      <c r="O54" s="422">
        <v>0</v>
      </c>
      <c r="P54" s="369">
        <f t="shared" si="4"/>
        <v>4520.32</v>
      </c>
      <c r="Q54" s="659">
        <f t="shared" si="17"/>
        <v>44037.98</v>
      </c>
    </row>
    <row r="55" spans="1:17" s="124" customFormat="1" x14ac:dyDescent="0.25">
      <c r="A55" s="96">
        <v>28</v>
      </c>
      <c r="B55" s="35" t="s">
        <v>358</v>
      </c>
      <c r="C55" s="35" t="s">
        <v>48</v>
      </c>
      <c r="D55" s="36" t="s">
        <v>359</v>
      </c>
      <c r="E55" s="371"/>
      <c r="F55" s="456">
        <v>32809.660000000003</v>
      </c>
      <c r="G55" s="435">
        <f t="shared" si="19"/>
        <v>32809.660000000003</v>
      </c>
      <c r="H55" s="369">
        <f t="shared" si="20"/>
        <v>0</v>
      </c>
      <c r="I55" s="381">
        <v>0</v>
      </c>
      <c r="J55" s="381">
        <f t="shared" si="12"/>
        <v>941.64</v>
      </c>
      <c r="K55" s="381">
        <f t="shared" si="13"/>
        <v>997.41</v>
      </c>
      <c r="L55" s="381">
        <f t="shared" si="14"/>
        <v>2329.4899999999998</v>
      </c>
      <c r="M55" s="381">
        <f t="shared" si="15"/>
        <v>2326.1999999999998</v>
      </c>
      <c r="N55" s="381">
        <f t="shared" si="16"/>
        <v>377.31</v>
      </c>
      <c r="O55" s="436">
        <v>0</v>
      </c>
      <c r="P55" s="381">
        <f t="shared" si="4"/>
        <v>1939.05</v>
      </c>
      <c r="Q55" s="660">
        <f t="shared" si="17"/>
        <v>30870.610000000004</v>
      </c>
    </row>
    <row r="56" spans="1:17" s="124" customFormat="1" ht="16.5" thickBot="1" x14ac:dyDescent="0.3">
      <c r="A56" s="437"/>
      <c r="B56" s="461"/>
      <c r="C56" s="461"/>
      <c r="D56" s="462"/>
      <c r="E56" s="463"/>
      <c r="F56" s="464">
        <f t="shared" ref="F56:Q56" si="21">SUM(F43:F55)</f>
        <v>1407286.92</v>
      </c>
      <c r="G56" s="464">
        <f t="shared" si="21"/>
        <v>1497125.17</v>
      </c>
      <c r="H56" s="464">
        <f t="shared" si="21"/>
        <v>211874.89</v>
      </c>
      <c r="I56" s="464">
        <f t="shared" si="21"/>
        <v>7831.6399999999994</v>
      </c>
      <c r="J56" s="464">
        <f t="shared" si="21"/>
        <v>41589.880000000005</v>
      </c>
      <c r="K56" s="464">
        <f t="shared" si="21"/>
        <v>39127.999999999993</v>
      </c>
      <c r="L56" s="464">
        <f t="shared" si="21"/>
        <v>102887.90000000001</v>
      </c>
      <c r="M56" s="464">
        <f t="shared" si="21"/>
        <v>91255.75999999998</v>
      </c>
      <c r="N56" s="464">
        <f t="shared" si="21"/>
        <v>8670.1500000000015</v>
      </c>
      <c r="O56" s="464">
        <f t="shared" si="21"/>
        <v>4050.3599999999997</v>
      </c>
      <c r="P56" s="464">
        <f t="shared" si="21"/>
        <v>304474.76999999996</v>
      </c>
      <c r="Q56" s="464">
        <f t="shared" si="21"/>
        <v>1192650.4000000001</v>
      </c>
    </row>
    <row r="57" spans="1:17" s="124" customFormat="1" ht="16.5" thickTop="1" x14ac:dyDescent="0.25">
      <c r="A57" s="351" t="s">
        <v>360</v>
      </c>
      <c r="B57" s="465"/>
      <c r="C57" s="465"/>
      <c r="D57" s="466"/>
      <c r="E57" s="467"/>
      <c r="F57" s="468"/>
      <c r="G57" s="446"/>
      <c r="H57" s="446"/>
      <c r="I57" s="446"/>
      <c r="J57" s="446"/>
      <c r="K57" s="446"/>
      <c r="L57" s="446"/>
      <c r="M57" s="446"/>
      <c r="N57" s="446"/>
      <c r="O57" s="447"/>
      <c r="P57" s="446"/>
      <c r="Q57" s="446"/>
    </row>
    <row r="58" spans="1:17" s="124" customFormat="1" ht="16.5" thickBot="1" x14ac:dyDescent="0.3">
      <c r="A58" s="396">
        <v>37</v>
      </c>
      <c r="B58" s="469" t="s">
        <v>361</v>
      </c>
      <c r="C58" s="469" t="s">
        <v>362</v>
      </c>
      <c r="D58" s="470" t="s">
        <v>324</v>
      </c>
      <c r="E58" s="471"/>
      <c r="F58" s="472">
        <v>360000</v>
      </c>
      <c r="G58" s="395">
        <f t="shared" ref="G58:G65" si="22">+F58+E58</f>
        <v>360000</v>
      </c>
      <c r="H58" s="369">
        <f t="shared" ref="H58:H65" si="23">ROUND(IF(((G58-J58-K58-O58)&gt;34685.01)*((G58-J58-K58-O58)&lt;52027.43),(((G58-J58-K58-O58)-34685.01)*0.15),+IF(((G58-J58-K58-O58)&gt;52027.43)*((G58-J58-K58-O58)&lt;72260.26),((((G58-J58-K58-O58)-52027.43)*0.2)+2601.33),+IF((G58-J58-K58-O58)&gt;72260.26,(((G58-J58-K58-O58)-72260.26)*25%)+6648,0))),2)</f>
        <v>75158.740000000005</v>
      </c>
      <c r="I58" s="395">
        <v>0</v>
      </c>
      <c r="J58" s="395">
        <f t="shared" si="12"/>
        <v>8954.4</v>
      </c>
      <c r="K58" s="395">
        <f t="shared" si="13"/>
        <v>4742.3999999999996</v>
      </c>
      <c r="L58" s="395">
        <f t="shared" si="14"/>
        <v>22152</v>
      </c>
      <c r="M58" s="395">
        <f t="shared" si="15"/>
        <v>11060.4</v>
      </c>
      <c r="N58" s="395">
        <f t="shared" si="16"/>
        <v>717.6</v>
      </c>
      <c r="O58" s="418">
        <v>0</v>
      </c>
      <c r="P58" s="395">
        <f t="shared" si="4"/>
        <v>88855.54</v>
      </c>
      <c r="Q58" s="658">
        <f t="shared" si="17"/>
        <v>271144.46000000002</v>
      </c>
    </row>
    <row r="59" spans="1:17" s="124" customFormat="1" ht="16.5" thickBot="1" x14ac:dyDescent="0.3">
      <c r="A59" s="30">
        <f t="shared" ref="A59:A65" si="24">1+A58</f>
        <v>38</v>
      </c>
      <c r="B59" s="35" t="s">
        <v>363</v>
      </c>
      <c r="C59" s="35" t="s">
        <v>33</v>
      </c>
      <c r="D59" s="36" t="s">
        <v>305</v>
      </c>
      <c r="E59" s="371"/>
      <c r="F59" s="456">
        <v>149614.68</v>
      </c>
      <c r="G59" s="395">
        <f t="shared" si="22"/>
        <v>149614.68</v>
      </c>
      <c r="H59" s="369">
        <f t="shared" si="23"/>
        <v>23776.05</v>
      </c>
      <c r="I59" s="369">
        <v>0</v>
      </c>
      <c r="J59" s="369">
        <f t="shared" si="12"/>
        <v>4293.9399999999996</v>
      </c>
      <c r="K59" s="369">
        <f t="shared" si="13"/>
        <v>4548.29</v>
      </c>
      <c r="L59" s="369">
        <f t="shared" si="14"/>
        <v>10622.64</v>
      </c>
      <c r="M59" s="369">
        <f t="shared" si="15"/>
        <v>10607.68</v>
      </c>
      <c r="N59" s="369">
        <f t="shared" si="16"/>
        <v>717.6</v>
      </c>
      <c r="O59" s="422">
        <v>0</v>
      </c>
      <c r="P59" s="369">
        <f t="shared" si="4"/>
        <v>32618.28</v>
      </c>
      <c r="Q59" s="659">
        <f t="shared" si="17"/>
        <v>116996.4</v>
      </c>
    </row>
    <row r="60" spans="1:17" s="124" customFormat="1" ht="16.5" thickBot="1" x14ac:dyDescent="0.3">
      <c r="A60" s="30">
        <v>40</v>
      </c>
      <c r="B60" s="35" t="s">
        <v>364</v>
      </c>
      <c r="C60" s="35" t="s">
        <v>50</v>
      </c>
      <c r="D60" s="36" t="s">
        <v>305</v>
      </c>
      <c r="E60" s="371"/>
      <c r="F60" s="456">
        <v>149614.68</v>
      </c>
      <c r="G60" s="395">
        <f t="shared" si="22"/>
        <v>149614.68</v>
      </c>
      <c r="H60" s="369">
        <f t="shared" si="23"/>
        <v>23776.05</v>
      </c>
      <c r="I60" s="369">
        <v>0</v>
      </c>
      <c r="J60" s="369">
        <f t="shared" si="12"/>
        <v>4293.9399999999996</v>
      </c>
      <c r="K60" s="369">
        <f t="shared" si="13"/>
        <v>4548.29</v>
      </c>
      <c r="L60" s="369">
        <f t="shared" si="14"/>
        <v>10622.64</v>
      </c>
      <c r="M60" s="369">
        <f t="shared" si="15"/>
        <v>10607.68</v>
      </c>
      <c r="N60" s="369">
        <f t="shared" si="16"/>
        <v>717.6</v>
      </c>
      <c r="O60" s="422">
        <v>0</v>
      </c>
      <c r="P60" s="369">
        <f t="shared" si="4"/>
        <v>32618.28</v>
      </c>
      <c r="Q60" s="659">
        <f t="shared" si="17"/>
        <v>116996.4</v>
      </c>
    </row>
    <row r="61" spans="1:17" s="124" customFormat="1" ht="16.5" thickBot="1" x14ac:dyDescent="0.3">
      <c r="A61" s="30">
        <v>39</v>
      </c>
      <c r="B61" s="35" t="s">
        <v>365</v>
      </c>
      <c r="C61" s="35" t="s">
        <v>366</v>
      </c>
      <c r="D61" s="36" t="s">
        <v>367</v>
      </c>
      <c r="E61" s="371"/>
      <c r="F61" s="456">
        <v>124676.7</v>
      </c>
      <c r="G61" s="395">
        <f t="shared" si="22"/>
        <v>124676.7</v>
      </c>
      <c r="H61" s="369">
        <f t="shared" si="23"/>
        <v>17910.009999999998</v>
      </c>
      <c r="I61" s="369">
        <v>0</v>
      </c>
      <c r="J61" s="369">
        <f t="shared" si="12"/>
        <v>3578.22</v>
      </c>
      <c r="K61" s="369">
        <f t="shared" si="13"/>
        <v>3790.17</v>
      </c>
      <c r="L61" s="369">
        <f t="shared" si="14"/>
        <v>8852.0499999999993</v>
      </c>
      <c r="M61" s="369">
        <f t="shared" si="15"/>
        <v>8839.58</v>
      </c>
      <c r="N61" s="369">
        <f t="shared" si="16"/>
        <v>717.6</v>
      </c>
      <c r="O61" s="422">
        <v>0</v>
      </c>
      <c r="P61" s="369">
        <f t="shared" si="4"/>
        <v>25278.400000000001</v>
      </c>
      <c r="Q61" s="659">
        <f t="shared" si="17"/>
        <v>99398.299999999988</v>
      </c>
    </row>
    <row r="62" spans="1:17" s="124" customFormat="1" ht="16.5" thickBot="1" x14ac:dyDescent="0.3">
      <c r="A62" s="30">
        <v>42</v>
      </c>
      <c r="B62" s="35" t="s">
        <v>368</v>
      </c>
      <c r="C62" s="35" t="s">
        <v>38</v>
      </c>
      <c r="D62" s="36" t="s">
        <v>309</v>
      </c>
      <c r="E62" s="371"/>
      <c r="F62" s="456">
        <v>98428.97</v>
      </c>
      <c r="G62" s="395">
        <f t="shared" si="22"/>
        <v>98428.97</v>
      </c>
      <c r="H62" s="369">
        <f t="shared" si="23"/>
        <v>11735.89</v>
      </c>
      <c r="I62" s="369">
        <v>0</v>
      </c>
      <c r="J62" s="369">
        <f t="shared" si="12"/>
        <v>2824.91</v>
      </c>
      <c r="K62" s="369">
        <f t="shared" si="13"/>
        <v>2992.24</v>
      </c>
      <c r="L62" s="369">
        <f t="shared" si="14"/>
        <v>6988.46</v>
      </c>
      <c r="M62" s="369">
        <f t="shared" si="15"/>
        <v>6978.61</v>
      </c>
      <c r="N62" s="369">
        <f t="shared" si="16"/>
        <v>717.6</v>
      </c>
      <c r="O62" s="422">
        <v>0</v>
      </c>
      <c r="P62" s="369">
        <f t="shared" si="4"/>
        <v>17553.04</v>
      </c>
      <c r="Q62" s="659">
        <f t="shared" si="17"/>
        <v>80875.929999999993</v>
      </c>
    </row>
    <row r="63" spans="1:17" s="124" customFormat="1" ht="16.5" thickBot="1" x14ac:dyDescent="0.3">
      <c r="A63" s="30">
        <f t="shared" si="24"/>
        <v>43</v>
      </c>
      <c r="B63" s="35" t="s">
        <v>369</v>
      </c>
      <c r="C63" s="35" t="s">
        <v>40</v>
      </c>
      <c r="D63" s="36" t="s">
        <v>309</v>
      </c>
      <c r="E63" s="371"/>
      <c r="F63" s="456">
        <v>98428.97</v>
      </c>
      <c r="G63" s="395">
        <f t="shared" si="22"/>
        <v>98428.97</v>
      </c>
      <c r="H63" s="369">
        <f t="shared" si="23"/>
        <v>11735.89</v>
      </c>
      <c r="I63" s="369">
        <v>6333.09</v>
      </c>
      <c r="J63" s="369">
        <f t="shared" si="12"/>
        <v>2824.91</v>
      </c>
      <c r="K63" s="369">
        <f t="shared" si="13"/>
        <v>2992.24</v>
      </c>
      <c r="L63" s="369">
        <f t="shared" si="14"/>
        <v>6988.46</v>
      </c>
      <c r="M63" s="369">
        <f t="shared" si="15"/>
        <v>6978.61</v>
      </c>
      <c r="N63" s="369">
        <f t="shared" si="16"/>
        <v>717.6</v>
      </c>
      <c r="O63" s="422">
        <v>0</v>
      </c>
      <c r="P63" s="369">
        <f t="shared" si="4"/>
        <v>23886.129999999997</v>
      </c>
      <c r="Q63" s="659">
        <f t="shared" si="17"/>
        <v>74542.84</v>
      </c>
    </row>
    <row r="64" spans="1:17" s="124" customFormat="1" x14ac:dyDescent="0.25">
      <c r="A64" s="457">
        <f t="shared" si="24"/>
        <v>44</v>
      </c>
      <c r="B64" s="458" t="s">
        <v>370</v>
      </c>
      <c r="C64" s="458" t="s">
        <v>41</v>
      </c>
      <c r="D64" s="459" t="s">
        <v>309</v>
      </c>
      <c r="E64" s="432"/>
      <c r="F64" s="456">
        <v>98428.97</v>
      </c>
      <c r="G64" s="395">
        <f t="shared" si="22"/>
        <v>98428.97</v>
      </c>
      <c r="H64" s="369">
        <f t="shared" si="23"/>
        <v>11735.89</v>
      </c>
      <c r="I64" s="369">
        <v>0</v>
      </c>
      <c r="J64" s="369">
        <f t="shared" si="12"/>
        <v>2824.91</v>
      </c>
      <c r="K64" s="369">
        <f t="shared" si="13"/>
        <v>2992.24</v>
      </c>
      <c r="L64" s="369">
        <f t="shared" si="14"/>
        <v>6988.46</v>
      </c>
      <c r="M64" s="369">
        <f t="shared" si="15"/>
        <v>6978.61</v>
      </c>
      <c r="N64" s="369">
        <f t="shared" si="16"/>
        <v>717.6</v>
      </c>
      <c r="O64" s="422">
        <v>0</v>
      </c>
      <c r="P64" s="369">
        <f t="shared" si="4"/>
        <v>17553.04</v>
      </c>
      <c r="Q64" s="659">
        <f t="shared" si="17"/>
        <v>80875.929999999993</v>
      </c>
    </row>
    <row r="65" spans="1:18" s="124" customFormat="1" x14ac:dyDescent="0.25">
      <c r="A65" s="96">
        <f t="shared" si="24"/>
        <v>45</v>
      </c>
      <c r="B65" s="35" t="s">
        <v>371</v>
      </c>
      <c r="C65" s="35" t="s">
        <v>45</v>
      </c>
      <c r="D65" s="36" t="s">
        <v>372</v>
      </c>
      <c r="E65" s="371"/>
      <c r="F65" s="460">
        <v>72181.25</v>
      </c>
      <c r="G65" s="435">
        <f t="shared" si="22"/>
        <v>72181.25</v>
      </c>
      <c r="H65" s="369">
        <f t="shared" si="23"/>
        <v>5508.89</v>
      </c>
      <c r="I65" s="381">
        <v>0</v>
      </c>
      <c r="J65" s="381">
        <f t="shared" si="12"/>
        <v>2071.6</v>
      </c>
      <c r="K65" s="381">
        <f t="shared" si="13"/>
        <v>2194.31</v>
      </c>
      <c r="L65" s="381">
        <f t="shared" si="14"/>
        <v>5124.87</v>
      </c>
      <c r="M65" s="381">
        <f t="shared" si="15"/>
        <v>5117.6499999999996</v>
      </c>
      <c r="N65" s="381">
        <f t="shared" si="16"/>
        <v>717.6</v>
      </c>
      <c r="O65" s="473">
        <f>1190.12+160</f>
        <v>1350.12</v>
      </c>
      <c r="P65" s="381">
        <f t="shared" si="4"/>
        <v>11124.919999999998</v>
      </c>
      <c r="Q65" s="660">
        <f t="shared" si="17"/>
        <v>61056.33</v>
      </c>
      <c r="R65" s="667"/>
    </row>
    <row r="66" spans="1:18" s="124" customFormat="1" ht="16.5" thickBot="1" x14ac:dyDescent="0.3">
      <c r="A66" s="437"/>
      <c r="B66" s="461"/>
      <c r="C66" s="461"/>
      <c r="D66" s="462"/>
      <c r="E66" s="463"/>
      <c r="F66" s="474">
        <f t="shared" ref="F66:Q66" si="25">SUM(F58:F65)</f>
        <v>1151374.22</v>
      </c>
      <c r="G66" s="474">
        <f t="shared" si="25"/>
        <v>1151374.22</v>
      </c>
      <c r="H66" s="474">
        <f t="shared" si="25"/>
        <v>181337.41000000003</v>
      </c>
      <c r="I66" s="474">
        <f t="shared" si="25"/>
        <v>6333.09</v>
      </c>
      <c r="J66" s="474">
        <f t="shared" si="25"/>
        <v>31666.829999999998</v>
      </c>
      <c r="K66" s="474">
        <f t="shared" si="25"/>
        <v>28800.179999999997</v>
      </c>
      <c r="L66" s="474">
        <f t="shared" si="25"/>
        <v>78339.58</v>
      </c>
      <c r="M66" s="474">
        <f t="shared" si="25"/>
        <v>67168.820000000007</v>
      </c>
      <c r="N66" s="474">
        <f t="shared" si="25"/>
        <v>5740.8000000000011</v>
      </c>
      <c r="O66" s="474">
        <f t="shared" si="25"/>
        <v>1350.12</v>
      </c>
      <c r="P66" s="474">
        <f t="shared" si="25"/>
        <v>249487.63</v>
      </c>
      <c r="Q66" s="474">
        <f t="shared" si="25"/>
        <v>901886.59</v>
      </c>
    </row>
    <row r="67" spans="1:18" s="306" customFormat="1" ht="16.5" thickTop="1" x14ac:dyDescent="0.25">
      <c r="A67" s="687" t="s">
        <v>373</v>
      </c>
      <c r="B67" s="687"/>
      <c r="C67" s="687"/>
      <c r="D67" s="475"/>
      <c r="E67" s="476"/>
      <c r="F67" s="477"/>
      <c r="G67" s="477"/>
      <c r="H67" s="477"/>
      <c r="I67" s="477"/>
      <c r="J67" s="477"/>
      <c r="K67" s="477"/>
      <c r="L67" s="477"/>
      <c r="M67" s="477"/>
      <c r="N67" s="477"/>
      <c r="O67" s="477"/>
      <c r="P67" s="477"/>
      <c r="Q67" s="477"/>
    </row>
    <row r="68" spans="1:18" s="124" customFormat="1" ht="16.5" thickBot="1" x14ac:dyDescent="0.3">
      <c r="A68" s="396">
        <v>47</v>
      </c>
      <c r="B68" s="469" t="s">
        <v>374</v>
      </c>
      <c r="C68" s="469" t="s">
        <v>375</v>
      </c>
      <c r="D68" s="470" t="s">
        <v>324</v>
      </c>
      <c r="E68" s="471"/>
      <c r="F68" s="472">
        <v>360000</v>
      </c>
      <c r="G68" s="395">
        <f t="shared" ref="G68:G77" si="26">+F68+E68</f>
        <v>360000</v>
      </c>
      <c r="H68" s="369">
        <f t="shared" ref="H68:H77" si="27">ROUND(IF(((G68-J68-K68-O68)&gt;34685.01)*((G68-J68-K68-O68)&lt;52027.43),(((G68-J68-K68-O68)-34685.01)*0.15),+IF(((G68-J68-K68-O68)&gt;52027.43)*((G68-J68-K68-O68)&lt;72260.26),((((G68-J68-K68-O68)-52027.43)*0.2)+2601.33),+IF((G68-J68-K68-O68)&gt;72260.26,(((G68-J68-K68-O68)-72260.26)*25%)+6648,0))),2)</f>
        <v>75158.740000000005</v>
      </c>
      <c r="I68" s="395">
        <v>0</v>
      </c>
      <c r="J68" s="395">
        <f t="shared" si="12"/>
        <v>8954.4</v>
      </c>
      <c r="K68" s="395">
        <f t="shared" si="13"/>
        <v>4742.3999999999996</v>
      </c>
      <c r="L68" s="395">
        <f t="shared" si="14"/>
        <v>22152</v>
      </c>
      <c r="M68" s="395">
        <f t="shared" si="15"/>
        <v>11060.4</v>
      </c>
      <c r="N68" s="395">
        <f t="shared" si="16"/>
        <v>717.6</v>
      </c>
      <c r="O68" s="418">
        <v>0</v>
      </c>
      <c r="P68" s="395">
        <f t="shared" si="4"/>
        <v>88855.54</v>
      </c>
      <c r="Q68" s="658">
        <f t="shared" si="17"/>
        <v>271144.46000000002</v>
      </c>
    </row>
    <row r="69" spans="1:18" s="124" customFormat="1" ht="16.5" thickBot="1" x14ac:dyDescent="0.3">
      <c r="A69" s="30">
        <v>49</v>
      </c>
      <c r="B69" s="35" t="s">
        <v>376</v>
      </c>
      <c r="C69" s="35" t="s">
        <v>54</v>
      </c>
      <c r="D69" s="36" t="s">
        <v>305</v>
      </c>
      <c r="E69" s="371"/>
      <c r="F69" s="456">
        <v>149614.68</v>
      </c>
      <c r="G69" s="395">
        <f t="shared" si="26"/>
        <v>149614.68</v>
      </c>
      <c r="H69" s="369">
        <f t="shared" si="27"/>
        <v>23776.05</v>
      </c>
      <c r="I69" s="369">
        <v>0</v>
      </c>
      <c r="J69" s="369">
        <f t="shared" si="12"/>
        <v>4293.9399999999996</v>
      </c>
      <c r="K69" s="369">
        <f t="shared" si="13"/>
        <v>4548.29</v>
      </c>
      <c r="L69" s="369">
        <f t="shared" si="14"/>
        <v>10622.64</v>
      </c>
      <c r="M69" s="369">
        <f t="shared" si="15"/>
        <v>10607.68</v>
      </c>
      <c r="N69" s="369">
        <f t="shared" si="16"/>
        <v>717.6</v>
      </c>
      <c r="O69" s="422">
        <v>0</v>
      </c>
      <c r="P69" s="369">
        <f t="shared" si="4"/>
        <v>32618.28</v>
      </c>
      <c r="Q69" s="659">
        <f t="shared" si="17"/>
        <v>116996.4</v>
      </c>
    </row>
    <row r="70" spans="1:18" s="124" customFormat="1" ht="16.5" thickBot="1" x14ac:dyDescent="0.3">
      <c r="A70" s="30">
        <v>48</v>
      </c>
      <c r="B70" s="35" t="s">
        <v>377</v>
      </c>
      <c r="C70" s="35" t="s">
        <v>55</v>
      </c>
      <c r="D70" s="36" t="s">
        <v>367</v>
      </c>
      <c r="E70" s="371"/>
      <c r="F70" s="456">
        <v>124676.7</v>
      </c>
      <c r="G70" s="395">
        <f t="shared" si="26"/>
        <v>124676.7</v>
      </c>
      <c r="H70" s="369">
        <f t="shared" si="27"/>
        <v>17910.009999999998</v>
      </c>
      <c r="I70" s="369">
        <v>0</v>
      </c>
      <c r="J70" s="369">
        <f t="shared" si="12"/>
        <v>3578.22</v>
      </c>
      <c r="K70" s="369">
        <f t="shared" si="13"/>
        <v>3790.17</v>
      </c>
      <c r="L70" s="369">
        <f t="shared" si="14"/>
        <v>8852.0499999999993</v>
      </c>
      <c r="M70" s="369">
        <f t="shared" si="15"/>
        <v>8839.58</v>
      </c>
      <c r="N70" s="369">
        <f t="shared" si="16"/>
        <v>717.6</v>
      </c>
      <c r="O70" s="422">
        <v>0</v>
      </c>
      <c r="P70" s="369">
        <f t="shared" si="4"/>
        <v>25278.400000000001</v>
      </c>
      <c r="Q70" s="659">
        <f t="shared" si="17"/>
        <v>99398.299999999988</v>
      </c>
    </row>
    <row r="71" spans="1:18" s="124" customFormat="1" ht="16.5" thickBot="1" x14ac:dyDescent="0.3">
      <c r="A71" s="30">
        <v>50</v>
      </c>
      <c r="B71" s="35" t="s">
        <v>378</v>
      </c>
      <c r="C71" s="35" t="s">
        <v>379</v>
      </c>
      <c r="D71" s="36" t="s">
        <v>309</v>
      </c>
      <c r="E71" s="371"/>
      <c r="F71" s="456">
        <v>98428.97</v>
      </c>
      <c r="G71" s="395">
        <f t="shared" si="26"/>
        <v>98428.97</v>
      </c>
      <c r="H71" s="369">
        <f t="shared" si="27"/>
        <v>11735.89</v>
      </c>
      <c r="I71" s="369">
        <v>0</v>
      </c>
      <c r="J71" s="369">
        <f t="shared" si="12"/>
        <v>2824.91</v>
      </c>
      <c r="K71" s="369">
        <f t="shared" si="13"/>
        <v>2992.24</v>
      </c>
      <c r="L71" s="369">
        <f t="shared" si="14"/>
        <v>6988.46</v>
      </c>
      <c r="M71" s="369">
        <f t="shared" si="15"/>
        <v>6978.61</v>
      </c>
      <c r="N71" s="369">
        <f t="shared" si="16"/>
        <v>717.6</v>
      </c>
      <c r="O71" s="422">
        <v>0</v>
      </c>
      <c r="P71" s="369">
        <f t="shared" si="4"/>
        <v>17553.04</v>
      </c>
      <c r="Q71" s="659">
        <f t="shared" si="17"/>
        <v>80875.929999999993</v>
      </c>
    </row>
    <row r="72" spans="1:18" s="124" customFormat="1" ht="16.5" thickBot="1" x14ac:dyDescent="0.3">
      <c r="A72" s="30">
        <v>51</v>
      </c>
      <c r="B72" s="35" t="s">
        <v>380</v>
      </c>
      <c r="C72" s="35" t="s">
        <v>57</v>
      </c>
      <c r="D72" s="36" t="s">
        <v>309</v>
      </c>
      <c r="E72" s="371"/>
      <c r="F72" s="456">
        <v>98428.97</v>
      </c>
      <c r="G72" s="395">
        <f t="shared" si="26"/>
        <v>98428.97</v>
      </c>
      <c r="H72" s="369">
        <f t="shared" si="27"/>
        <v>11735.89</v>
      </c>
      <c r="I72" s="369">
        <v>0</v>
      </c>
      <c r="J72" s="369">
        <f t="shared" si="12"/>
        <v>2824.91</v>
      </c>
      <c r="K72" s="369">
        <f t="shared" si="13"/>
        <v>2992.24</v>
      </c>
      <c r="L72" s="369">
        <f t="shared" si="14"/>
        <v>6988.46</v>
      </c>
      <c r="M72" s="369">
        <f t="shared" si="15"/>
        <v>6978.61</v>
      </c>
      <c r="N72" s="369">
        <f t="shared" si="16"/>
        <v>717.6</v>
      </c>
      <c r="O72" s="422">
        <v>0</v>
      </c>
      <c r="P72" s="369">
        <f t="shared" si="4"/>
        <v>17553.04</v>
      </c>
      <c r="Q72" s="659">
        <f t="shared" si="17"/>
        <v>80875.929999999993</v>
      </c>
    </row>
    <row r="73" spans="1:18" s="124" customFormat="1" ht="16.5" thickBot="1" x14ac:dyDescent="0.3">
      <c r="A73" s="30">
        <v>56</v>
      </c>
      <c r="B73" s="35" t="s">
        <v>381</v>
      </c>
      <c r="C73" s="35" t="s">
        <v>56</v>
      </c>
      <c r="D73" s="36" t="s">
        <v>309</v>
      </c>
      <c r="E73" s="371"/>
      <c r="F73" s="456">
        <v>98428.97</v>
      </c>
      <c r="G73" s="395">
        <f t="shared" si="26"/>
        <v>98428.97</v>
      </c>
      <c r="H73" s="369">
        <f t="shared" si="27"/>
        <v>11735.89</v>
      </c>
      <c r="I73" s="369">
        <v>0</v>
      </c>
      <c r="J73" s="369">
        <f t="shared" si="12"/>
        <v>2824.91</v>
      </c>
      <c r="K73" s="369">
        <f t="shared" si="13"/>
        <v>2992.24</v>
      </c>
      <c r="L73" s="369">
        <f t="shared" si="14"/>
        <v>6988.46</v>
      </c>
      <c r="M73" s="369">
        <f t="shared" si="15"/>
        <v>6978.61</v>
      </c>
      <c r="N73" s="369">
        <f t="shared" si="16"/>
        <v>717.6</v>
      </c>
      <c r="O73" s="422">
        <v>0</v>
      </c>
      <c r="P73" s="369">
        <f t="shared" si="4"/>
        <v>17553.04</v>
      </c>
      <c r="Q73" s="659">
        <f t="shared" si="17"/>
        <v>80875.929999999993</v>
      </c>
    </row>
    <row r="74" spans="1:18" s="124" customFormat="1" ht="16.5" thickBot="1" x14ac:dyDescent="0.3">
      <c r="A74" s="30">
        <v>52</v>
      </c>
      <c r="B74" s="419" t="s">
        <v>382</v>
      </c>
      <c r="C74" s="419" t="s">
        <v>59</v>
      </c>
      <c r="D74" s="425" t="s">
        <v>353</v>
      </c>
      <c r="E74" s="478"/>
      <c r="F74" s="451">
        <v>72181.25</v>
      </c>
      <c r="G74" s="395">
        <f t="shared" si="26"/>
        <v>72181.25</v>
      </c>
      <c r="H74" s="369">
        <f t="shared" si="27"/>
        <v>5778.91</v>
      </c>
      <c r="I74" s="369">
        <v>0</v>
      </c>
      <c r="J74" s="369">
        <f t="shared" si="12"/>
        <v>2071.6</v>
      </c>
      <c r="K74" s="369">
        <f t="shared" si="13"/>
        <v>2194.31</v>
      </c>
      <c r="L74" s="369">
        <f t="shared" si="14"/>
        <v>5124.87</v>
      </c>
      <c r="M74" s="369">
        <f t="shared" si="15"/>
        <v>5117.6499999999996</v>
      </c>
      <c r="N74" s="369">
        <f t="shared" si="16"/>
        <v>717.6</v>
      </c>
      <c r="O74" s="422">
        <v>0</v>
      </c>
      <c r="P74" s="369">
        <f t="shared" si="4"/>
        <v>10044.82</v>
      </c>
      <c r="Q74" s="659">
        <f t="shared" si="17"/>
        <v>62136.43</v>
      </c>
    </row>
    <row r="75" spans="1:18" s="124" customFormat="1" ht="16.5" thickBot="1" x14ac:dyDescent="0.3">
      <c r="A75" s="30">
        <v>53</v>
      </c>
      <c r="B75" s="419" t="s">
        <v>383</v>
      </c>
      <c r="C75" s="419" t="s">
        <v>58</v>
      </c>
      <c r="D75" s="425" t="s">
        <v>353</v>
      </c>
      <c r="E75" s="394"/>
      <c r="F75" s="451">
        <v>72181.25</v>
      </c>
      <c r="G75" s="395">
        <f t="shared" si="26"/>
        <v>72181.25</v>
      </c>
      <c r="H75" s="369">
        <f t="shared" si="27"/>
        <v>5778.91</v>
      </c>
      <c r="I75" s="369">
        <v>0</v>
      </c>
      <c r="J75" s="369">
        <f t="shared" si="12"/>
        <v>2071.6</v>
      </c>
      <c r="K75" s="369">
        <f t="shared" si="13"/>
        <v>2194.31</v>
      </c>
      <c r="L75" s="369">
        <f t="shared" si="14"/>
        <v>5124.87</v>
      </c>
      <c r="M75" s="369">
        <f t="shared" si="15"/>
        <v>5117.6499999999996</v>
      </c>
      <c r="N75" s="369">
        <f t="shared" si="16"/>
        <v>717.6</v>
      </c>
      <c r="O75" s="422">
        <v>0</v>
      </c>
      <c r="P75" s="369">
        <f t="shared" si="4"/>
        <v>10044.82</v>
      </c>
      <c r="Q75" s="659">
        <f t="shared" si="17"/>
        <v>62136.43</v>
      </c>
    </row>
    <row r="76" spans="1:18" s="124" customFormat="1" x14ac:dyDescent="0.25">
      <c r="A76" s="457">
        <v>55</v>
      </c>
      <c r="B76" s="479" t="s">
        <v>384</v>
      </c>
      <c r="C76" s="479" t="s">
        <v>385</v>
      </c>
      <c r="D76" s="431" t="s">
        <v>313</v>
      </c>
      <c r="E76" s="432"/>
      <c r="F76" s="433">
        <v>78743.179999999993</v>
      </c>
      <c r="G76" s="435">
        <f t="shared" si="26"/>
        <v>78743.179999999993</v>
      </c>
      <c r="H76" s="381">
        <f t="shared" si="27"/>
        <v>7105.3</v>
      </c>
      <c r="I76" s="381">
        <v>0</v>
      </c>
      <c r="J76" s="381">
        <f t="shared" si="12"/>
        <v>2259.9299999999998</v>
      </c>
      <c r="K76" s="381">
        <f t="shared" si="13"/>
        <v>2393.79</v>
      </c>
      <c r="L76" s="381">
        <f t="shared" si="14"/>
        <v>5590.77</v>
      </c>
      <c r="M76" s="381">
        <f t="shared" si="15"/>
        <v>5582.89</v>
      </c>
      <c r="N76" s="381">
        <f t="shared" si="16"/>
        <v>717.6</v>
      </c>
      <c r="O76" s="422">
        <v>0</v>
      </c>
      <c r="P76" s="369">
        <f t="shared" si="4"/>
        <v>11759.02</v>
      </c>
      <c r="Q76" s="659">
        <f t="shared" si="17"/>
        <v>66984.159999999989</v>
      </c>
    </row>
    <row r="77" spans="1:18" s="124" customFormat="1" x14ac:dyDescent="0.25">
      <c r="A77" s="96">
        <v>54</v>
      </c>
      <c r="B77" s="419" t="s">
        <v>386</v>
      </c>
      <c r="C77" s="419" t="s">
        <v>60</v>
      </c>
      <c r="D77" s="425" t="s">
        <v>359</v>
      </c>
      <c r="E77" s="394"/>
      <c r="F77" s="451">
        <v>32809.660000000003</v>
      </c>
      <c r="G77" s="369">
        <f t="shared" si="26"/>
        <v>32809.660000000003</v>
      </c>
      <c r="H77" s="369">
        <f t="shared" si="27"/>
        <v>0</v>
      </c>
      <c r="I77" s="369">
        <v>0</v>
      </c>
      <c r="J77" s="369">
        <f t="shared" si="12"/>
        <v>941.64</v>
      </c>
      <c r="K77" s="369">
        <f t="shared" si="13"/>
        <v>997.41</v>
      </c>
      <c r="L77" s="369">
        <f t="shared" si="14"/>
        <v>2329.4899999999998</v>
      </c>
      <c r="M77" s="369">
        <f t="shared" si="15"/>
        <v>2326.1999999999998</v>
      </c>
      <c r="N77" s="369">
        <f t="shared" si="16"/>
        <v>377.31</v>
      </c>
      <c r="O77" s="436">
        <v>0</v>
      </c>
      <c r="P77" s="381">
        <f t="shared" si="4"/>
        <v>1939.05</v>
      </c>
      <c r="Q77" s="660">
        <f t="shared" si="17"/>
        <v>30870.610000000004</v>
      </c>
    </row>
    <row r="78" spans="1:18" s="124" customFormat="1" x14ac:dyDescent="0.25">
      <c r="A78" s="437"/>
      <c r="B78" s="438"/>
      <c r="C78" s="438"/>
      <c r="D78" s="480"/>
      <c r="E78" s="440"/>
      <c r="F78" s="481">
        <f t="shared" ref="F78:Q78" si="28">SUM(F68:F77)</f>
        <v>1185493.6299999999</v>
      </c>
      <c r="G78" s="481">
        <f t="shared" si="28"/>
        <v>1185493.6299999999</v>
      </c>
      <c r="H78" s="481">
        <f t="shared" si="28"/>
        <v>170715.59000000003</v>
      </c>
      <c r="I78" s="481">
        <f t="shared" si="28"/>
        <v>0</v>
      </c>
      <c r="J78" s="481">
        <f t="shared" si="28"/>
        <v>32646.059999999998</v>
      </c>
      <c r="K78" s="481">
        <f t="shared" si="28"/>
        <v>29837.399999999998</v>
      </c>
      <c r="L78" s="481">
        <f t="shared" si="28"/>
        <v>80762.070000000007</v>
      </c>
      <c r="M78" s="481">
        <f t="shared" si="28"/>
        <v>69587.88</v>
      </c>
      <c r="N78" s="481">
        <f t="shared" si="28"/>
        <v>6835.7100000000019</v>
      </c>
      <c r="O78" s="481">
        <f t="shared" si="28"/>
        <v>0</v>
      </c>
      <c r="P78" s="481">
        <f t="shared" si="28"/>
        <v>233199.05000000002</v>
      </c>
      <c r="Q78" s="481">
        <f t="shared" si="28"/>
        <v>952294.58000000007</v>
      </c>
    </row>
    <row r="79" spans="1:18" s="123" customFormat="1" x14ac:dyDescent="0.25">
      <c r="A79" s="351" t="s">
        <v>387</v>
      </c>
      <c r="B79" s="482"/>
      <c r="C79" s="482"/>
      <c r="D79" s="483"/>
      <c r="E79" s="484"/>
      <c r="F79" s="485"/>
      <c r="G79" s="486"/>
      <c r="H79" s="486"/>
      <c r="I79" s="486"/>
      <c r="J79" s="486"/>
      <c r="K79" s="486"/>
      <c r="L79" s="486"/>
      <c r="M79" s="486"/>
      <c r="N79" s="486"/>
      <c r="O79" s="486"/>
      <c r="P79" s="486"/>
      <c r="Q79" s="486"/>
    </row>
    <row r="80" spans="1:18" s="124" customFormat="1" ht="16.5" thickBot="1" x14ac:dyDescent="0.3">
      <c r="A80" s="396">
        <v>58</v>
      </c>
      <c r="B80" s="448" t="s">
        <v>388</v>
      </c>
      <c r="C80" s="448" t="s">
        <v>61</v>
      </c>
      <c r="D80" s="414" t="s">
        <v>389</v>
      </c>
      <c r="E80" s="471"/>
      <c r="F80" s="450">
        <v>288725</v>
      </c>
      <c r="G80" s="395">
        <f t="shared" ref="G80:G107" si="29">+F80+E80</f>
        <v>288725</v>
      </c>
      <c r="H80" s="369">
        <f t="shared" ref="H80:H108" si="30">ROUND(IF(((G80-J80-K80-O80)&gt;34685.01)*((G80-J80-K80-O80)&lt;52027.43),(((G80-J80-K80-O80)-34685.01)*0.15),+IF(((G80-J80-K80-O80)&gt;52027.43)*((G80-J80-K80-O80)&lt;72260.26),((((G80-J80-K80-O80)-52027.43)*0.2)+2601.33),+IF((G80-J80-K80-O80)&gt;72260.26,(((G80-J80-K80-O80)-72260.26)*25%)+6648,0))),2)</f>
        <v>57506.98</v>
      </c>
      <c r="I80" s="395"/>
      <c r="J80" s="395">
        <f t="shared" si="12"/>
        <v>8286.41</v>
      </c>
      <c r="K80" s="395">
        <f t="shared" si="13"/>
        <v>4742.3999999999996</v>
      </c>
      <c r="L80" s="395">
        <f t="shared" si="14"/>
        <v>20499.48</v>
      </c>
      <c r="M80" s="395">
        <f t="shared" si="15"/>
        <v>11060.4</v>
      </c>
      <c r="N80" s="395">
        <f t="shared" si="16"/>
        <v>717.6</v>
      </c>
      <c r="O80" s="418">
        <v>0</v>
      </c>
      <c r="P80" s="395">
        <f t="shared" si="4"/>
        <v>70535.789999999994</v>
      </c>
      <c r="Q80" s="658">
        <f t="shared" si="17"/>
        <v>218189.21000000002</v>
      </c>
    </row>
    <row r="81" spans="1:18" s="124" customFormat="1" ht="16.5" thickBot="1" x14ac:dyDescent="0.3">
      <c r="A81" s="30">
        <v>60</v>
      </c>
      <c r="B81" s="419" t="s">
        <v>390</v>
      </c>
      <c r="C81" s="419" t="s">
        <v>62</v>
      </c>
      <c r="D81" s="425" t="s">
        <v>367</v>
      </c>
      <c r="E81" s="394"/>
      <c r="F81" s="451">
        <v>124676.7</v>
      </c>
      <c r="G81" s="395">
        <f t="shared" si="29"/>
        <v>124676.7</v>
      </c>
      <c r="H81" s="369">
        <f t="shared" si="30"/>
        <v>17910.009999999998</v>
      </c>
      <c r="I81" s="369"/>
      <c r="J81" s="369">
        <f t="shared" si="12"/>
        <v>3578.22</v>
      </c>
      <c r="K81" s="369">
        <f t="shared" si="13"/>
        <v>3790.17</v>
      </c>
      <c r="L81" s="369">
        <f t="shared" si="14"/>
        <v>8852.0499999999993</v>
      </c>
      <c r="M81" s="369">
        <f t="shared" si="15"/>
        <v>8839.58</v>
      </c>
      <c r="N81" s="369">
        <f t="shared" si="16"/>
        <v>717.6</v>
      </c>
      <c r="O81" s="422"/>
      <c r="P81" s="369">
        <f t="shared" si="4"/>
        <v>25278.400000000001</v>
      </c>
      <c r="Q81" s="659">
        <f t="shared" si="17"/>
        <v>99398.299999999988</v>
      </c>
      <c r="R81" s="667"/>
    </row>
    <row r="82" spans="1:18" s="124" customFormat="1" ht="16.5" thickBot="1" x14ac:dyDescent="0.3">
      <c r="A82" s="30">
        <v>59</v>
      </c>
      <c r="B82" s="419" t="s">
        <v>391</v>
      </c>
      <c r="C82" s="419" t="s">
        <v>63</v>
      </c>
      <c r="D82" s="393" t="s">
        <v>392</v>
      </c>
      <c r="E82" s="394"/>
      <c r="F82" s="434">
        <v>118114.78</v>
      </c>
      <c r="G82" s="395">
        <f t="shared" si="29"/>
        <v>118114.78</v>
      </c>
      <c r="H82" s="369">
        <f t="shared" si="30"/>
        <v>16366.49</v>
      </c>
      <c r="I82" s="369">
        <v>0</v>
      </c>
      <c r="J82" s="369">
        <f t="shared" si="12"/>
        <v>3389.89</v>
      </c>
      <c r="K82" s="369">
        <f t="shared" si="13"/>
        <v>3590.69</v>
      </c>
      <c r="L82" s="369">
        <f t="shared" si="14"/>
        <v>8386.15</v>
      </c>
      <c r="M82" s="369">
        <f t="shared" si="15"/>
        <v>8374.34</v>
      </c>
      <c r="N82" s="369">
        <f t="shared" si="16"/>
        <v>717.6</v>
      </c>
      <c r="O82" s="422">
        <v>0</v>
      </c>
      <c r="P82" s="369">
        <f t="shared" si="4"/>
        <v>23347.07</v>
      </c>
      <c r="Q82" s="659">
        <f t="shared" si="17"/>
        <v>94767.709999999992</v>
      </c>
      <c r="R82" s="667"/>
    </row>
    <row r="83" spans="1:18" s="124" customFormat="1" ht="16.5" thickBot="1" x14ac:dyDescent="0.3">
      <c r="A83" s="30">
        <v>64</v>
      </c>
      <c r="B83" s="35" t="s">
        <v>393</v>
      </c>
      <c r="C83" s="35" t="s">
        <v>67</v>
      </c>
      <c r="D83" s="36" t="s">
        <v>309</v>
      </c>
      <c r="E83" s="371"/>
      <c r="F83" s="456">
        <v>98428.97</v>
      </c>
      <c r="G83" s="395">
        <f t="shared" si="29"/>
        <v>98428.97</v>
      </c>
      <c r="H83" s="369">
        <f t="shared" si="30"/>
        <v>11735.89</v>
      </c>
      <c r="I83" s="369">
        <v>709.56</v>
      </c>
      <c r="J83" s="369">
        <f t="shared" si="12"/>
        <v>2824.91</v>
      </c>
      <c r="K83" s="369">
        <f t="shared" si="13"/>
        <v>2992.24</v>
      </c>
      <c r="L83" s="369">
        <f t="shared" si="14"/>
        <v>6988.46</v>
      </c>
      <c r="M83" s="369">
        <f t="shared" si="15"/>
        <v>6978.61</v>
      </c>
      <c r="N83" s="369">
        <f t="shared" si="16"/>
        <v>717.6</v>
      </c>
      <c r="O83" s="452">
        <v>0</v>
      </c>
      <c r="P83" s="369">
        <f t="shared" si="4"/>
        <v>18262.599999999999</v>
      </c>
      <c r="Q83" s="659">
        <f t="shared" si="17"/>
        <v>80166.37</v>
      </c>
    </row>
    <row r="84" spans="1:18" s="124" customFormat="1" ht="16.5" thickBot="1" x14ac:dyDescent="0.3">
      <c r="A84" s="30">
        <v>65</v>
      </c>
      <c r="B84" s="35" t="s">
        <v>394</v>
      </c>
      <c r="C84" s="35" t="s">
        <v>66</v>
      </c>
      <c r="D84" s="36" t="s">
        <v>309</v>
      </c>
      <c r="E84" s="371"/>
      <c r="F84" s="456">
        <v>98428.97</v>
      </c>
      <c r="G84" s="395">
        <f t="shared" si="29"/>
        <v>98428.97</v>
      </c>
      <c r="H84" s="369">
        <f t="shared" si="30"/>
        <v>11398.36</v>
      </c>
      <c r="I84" s="369">
        <v>2844.86</v>
      </c>
      <c r="J84" s="369">
        <f t="shared" si="12"/>
        <v>2824.91</v>
      </c>
      <c r="K84" s="369">
        <f t="shared" si="13"/>
        <v>2992.24</v>
      </c>
      <c r="L84" s="369">
        <f t="shared" si="14"/>
        <v>6988.46</v>
      </c>
      <c r="M84" s="369">
        <f t="shared" si="15"/>
        <v>6978.61</v>
      </c>
      <c r="N84" s="369">
        <f t="shared" si="16"/>
        <v>717.6</v>
      </c>
      <c r="O84" s="452">
        <f>1190.12+160</f>
        <v>1350.12</v>
      </c>
      <c r="P84" s="369">
        <f>H84+J84+I84+K84+O84</f>
        <v>21410.49</v>
      </c>
      <c r="Q84" s="659">
        <f t="shared" si="17"/>
        <v>77018.48</v>
      </c>
    </row>
    <row r="85" spans="1:18" s="124" customFormat="1" ht="16.5" thickBot="1" x14ac:dyDescent="0.3">
      <c r="A85" s="30">
        <v>66</v>
      </c>
      <c r="B85" s="35" t="s">
        <v>395</v>
      </c>
      <c r="C85" s="35" t="s">
        <v>64</v>
      </c>
      <c r="D85" s="36" t="s">
        <v>309</v>
      </c>
      <c r="E85" s="371"/>
      <c r="F85" s="456">
        <v>98428.97</v>
      </c>
      <c r="G85" s="395">
        <f t="shared" si="29"/>
        <v>98428.97</v>
      </c>
      <c r="H85" s="369">
        <f t="shared" si="30"/>
        <v>11735.89</v>
      </c>
      <c r="I85" s="369">
        <v>0</v>
      </c>
      <c r="J85" s="369">
        <f t="shared" si="12"/>
        <v>2824.91</v>
      </c>
      <c r="K85" s="369">
        <f t="shared" si="13"/>
        <v>2992.24</v>
      </c>
      <c r="L85" s="369">
        <f t="shared" si="14"/>
        <v>6988.46</v>
      </c>
      <c r="M85" s="369">
        <f t="shared" si="15"/>
        <v>6978.61</v>
      </c>
      <c r="N85" s="369">
        <f t="shared" si="16"/>
        <v>717.6</v>
      </c>
      <c r="O85" s="452">
        <v>0</v>
      </c>
      <c r="P85" s="369">
        <f t="shared" si="4"/>
        <v>17553.04</v>
      </c>
      <c r="Q85" s="659">
        <f t="shared" si="17"/>
        <v>80875.929999999993</v>
      </c>
    </row>
    <row r="86" spans="1:18" s="124" customFormat="1" ht="16.5" thickBot="1" x14ac:dyDescent="0.3">
      <c r="A86" s="30">
        <v>68</v>
      </c>
      <c r="B86" s="35" t="s">
        <v>397</v>
      </c>
      <c r="C86" s="35" t="s">
        <v>68</v>
      </c>
      <c r="D86" s="36" t="s">
        <v>309</v>
      </c>
      <c r="E86" s="371"/>
      <c r="F86" s="456">
        <v>98428.97</v>
      </c>
      <c r="G86" s="395">
        <f t="shared" si="29"/>
        <v>98428.97</v>
      </c>
      <c r="H86" s="369">
        <f t="shared" si="30"/>
        <v>11398.36</v>
      </c>
      <c r="I86" s="369">
        <v>709.56</v>
      </c>
      <c r="J86" s="369">
        <f t="shared" si="12"/>
        <v>2824.91</v>
      </c>
      <c r="K86" s="369">
        <f t="shared" si="13"/>
        <v>2992.24</v>
      </c>
      <c r="L86" s="369">
        <f t="shared" si="14"/>
        <v>6988.46</v>
      </c>
      <c r="M86" s="369">
        <f t="shared" si="15"/>
        <v>6978.61</v>
      </c>
      <c r="N86" s="369">
        <f t="shared" si="16"/>
        <v>717.6</v>
      </c>
      <c r="O86" s="452">
        <f>1190.12+160</f>
        <v>1350.12</v>
      </c>
      <c r="P86" s="369">
        <f t="shared" si="4"/>
        <v>19275.189999999999</v>
      </c>
      <c r="Q86" s="659">
        <f t="shared" si="17"/>
        <v>79153.78</v>
      </c>
    </row>
    <row r="87" spans="1:18" s="124" customFormat="1" ht="16.5" thickBot="1" x14ac:dyDescent="0.3">
      <c r="A87" s="30">
        <v>69</v>
      </c>
      <c r="B87" s="35" t="s">
        <v>398</v>
      </c>
      <c r="C87" s="35" t="s">
        <v>70</v>
      </c>
      <c r="D87" s="36" t="s">
        <v>353</v>
      </c>
      <c r="E87" s="371"/>
      <c r="F87" s="456">
        <v>72181.25</v>
      </c>
      <c r="G87" s="395">
        <f t="shared" si="29"/>
        <v>72181.25</v>
      </c>
      <c r="H87" s="369">
        <f t="shared" si="30"/>
        <v>5778.91</v>
      </c>
      <c r="I87" s="369"/>
      <c r="J87" s="369">
        <f t="shared" si="12"/>
        <v>2071.6</v>
      </c>
      <c r="K87" s="369">
        <f t="shared" si="13"/>
        <v>2194.31</v>
      </c>
      <c r="L87" s="369">
        <f t="shared" si="14"/>
        <v>5124.87</v>
      </c>
      <c r="M87" s="369">
        <f t="shared" si="15"/>
        <v>5117.6499999999996</v>
      </c>
      <c r="N87" s="369">
        <f t="shared" si="16"/>
        <v>717.6</v>
      </c>
      <c r="O87" s="452">
        <v>0</v>
      </c>
      <c r="P87" s="369">
        <f t="shared" si="4"/>
        <v>10044.82</v>
      </c>
      <c r="Q87" s="659">
        <f t="shared" si="17"/>
        <v>62136.43</v>
      </c>
    </row>
    <row r="88" spans="1:18" s="124" customFormat="1" ht="16.5" thickBot="1" x14ac:dyDescent="0.3">
      <c r="A88" s="30">
        <v>71</v>
      </c>
      <c r="B88" s="35" t="s">
        <v>399</v>
      </c>
      <c r="C88" s="35" t="s">
        <v>72</v>
      </c>
      <c r="D88" s="36" t="s">
        <v>353</v>
      </c>
      <c r="E88" s="371"/>
      <c r="F88" s="456">
        <v>72181.25</v>
      </c>
      <c r="G88" s="395">
        <f t="shared" si="29"/>
        <v>72181.25</v>
      </c>
      <c r="H88" s="369">
        <f t="shared" si="30"/>
        <v>5778.91</v>
      </c>
      <c r="I88" s="369">
        <v>1432.36</v>
      </c>
      <c r="J88" s="369">
        <f t="shared" si="12"/>
        <v>2071.6</v>
      </c>
      <c r="K88" s="369">
        <f t="shared" si="13"/>
        <v>2194.31</v>
      </c>
      <c r="L88" s="369">
        <f t="shared" si="14"/>
        <v>5124.87</v>
      </c>
      <c r="M88" s="369">
        <f t="shared" si="15"/>
        <v>5117.6499999999996</v>
      </c>
      <c r="N88" s="369">
        <f t="shared" si="16"/>
        <v>717.6</v>
      </c>
      <c r="O88" s="422">
        <v>0</v>
      </c>
      <c r="P88" s="369">
        <f t="shared" si="4"/>
        <v>11477.18</v>
      </c>
      <c r="Q88" s="659">
        <f t="shared" si="17"/>
        <v>60704.07</v>
      </c>
    </row>
    <row r="89" spans="1:18" s="124" customFormat="1" ht="16.5" thickBot="1" x14ac:dyDescent="0.3">
      <c r="A89" s="30">
        <v>72</v>
      </c>
      <c r="B89" s="35" t="s">
        <v>400</v>
      </c>
      <c r="C89" s="35" t="s">
        <v>71</v>
      </c>
      <c r="D89" s="36" t="s">
        <v>353</v>
      </c>
      <c r="E89" s="371"/>
      <c r="F89" s="456">
        <v>72181.25</v>
      </c>
      <c r="G89" s="395">
        <f t="shared" si="29"/>
        <v>72181.25</v>
      </c>
      <c r="H89" s="369">
        <f t="shared" si="30"/>
        <v>5778.91</v>
      </c>
      <c r="I89" s="369">
        <v>2851.48</v>
      </c>
      <c r="J89" s="369">
        <f t="shared" si="12"/>
        <v>2071.6</v>
      </c>
      <c r="K89" s="369">
        <f t="shared" si="13"/>
        <v>2194.31</v>
      </c>
      <c r="L89" s="369">
        <f t="shared" si="14"/>
        <v>5124.87</v>
      </c>
      <c r="M89" s="369">
        <f t="shared" si="15"/>
        <v>5117.6499999999996</v>
      </c>
      <c r="N89" s="369">
        <f t="shared" si="16"/>
        <v>717.6</v>
      </c>
      <c r="O89" s="422">
        <v>0</v>
      </c>
      <c r="P89" s="369">
        <f t="shared" si="4"/>
        <v>12896.3</v>
      </c>
      <c r="Q89" s="659">
        <f t="shared" si="17"/>
        <v>59284.95</v>
      </c>
    </row>
    <row r="90" spans="1:18" s="124" customFormat="1" ht="16.5" thickBot="1" x14ac:dyDescent="0.3">
      <c r="A90" s="30">
        <v>70</v>
      </c>
      <c r="B90" s="35" t="s">
        <v>401</v>
      </c>
      <c r="C90" s="35" t="s">
        <v>69</v>
      </c>
      <c r="D90" s="36" t="s">
        <v>353</v>
      </c>
      <c r="E90" s="371"/>
      <c r="F90" s="456">
        <v>72181.25</v>
      </c>
      <c r="G90" s="395">
        <f t="shared" si="29"/>
        <v>72181.25</v>
      </c>
      <c r="H90" s="369">
        <f t="shared" si="30"/>
        <v>5778.91</v>
      </c>
      <c r="I90" s="369">
        <v>0</v>
      </c>
      <c r="J90" s="369">
        <f t="shared" si="12"/>
        <v>2071.6</v>
      </c>
      <c r="K90" s="369">
        <f t="shared" si="13"/>
        <v>2194.31</v>
      </c>
      <c r="L90" s="369">
        <f t="shared" si="14"/>
        <v>5124.87</v>
      </c>
      <c r="M90" s="369">
        <f t="shared" si="15"/>
        <v>5117.6499999999996</v>
      </c>
      <c r="N90" s="369">
        <f t="shared" si="16"/>
        <v>717.6</v>
      </c>
      <c r="O90" s="422">
        <v>0</v>
      </c>
      <c r="P90" s="369">
        <f t="shared" si="4"/>
        <v>10044.82</v>
      </c>
      <c r="Q90" s="659">
        <f t="shared" si="17"/>
        <v>62136.43</v>
      </c>
    </row>
    <row r="91" spans="1:18" s="124" customFormat="1" ht="32.25" customHeight="1" thickBot="1" x14ac:dyDescent="0.3">
      <c r="A91" s="30">
        <v>74</v>
      </c>
      <c r="B91" s="35" t="s">
        <v>402</v>
      </c>
      <c r="C91" s="35" t="s">
        <v>73</v>
      </c>
      <c r="D91" s="36" t="s">
        <v>403</v>
      </c>
      <c r="E91" s="371"/>
      <c r="F91" s="456">
        <v>70000</v>
      </c>
      <c r="G91" s="395">
        <f t="shared" si="29"/>
        <v>70000</v>
      </c>
      <c r="H91" s="369">
        <f t="shared" si="30"/>
        <v>5368.44</v>
      </c>
      <c r="I91" s="369">
        <v>0</v>
      </c>
      <c r="J91" s="369">
        <f t="shared" si="12"/>
        <v>2009</v>
      </c>
      <c r="K91" s="369">
        <f t="shared" si="13"/>
        <v>2128</v>
      </c>
      <c r="L91" s="369">
        <f t="shared" si="14"/>
        <v>4970</v>
      </c>
      <c r="M91" s="369">
        <f t="shared" si="15"/>
        <v>4963</v>
      </c>
      <c r="N91" s="369">
        <f t="shared" si="16"/>
        <v>717.6</v>
      </c>
      <c r="O91" s="422">
        <v>0</v>
      </c>
      <c r="P91" s="369">
        <f t="shared" si="4"/>
        <v>9505.4399999999987</v>
      </c>
      <c r="Q91" s="659">
        <f t="shared" si="17"/>
        <v>60494.559999999998</v>
      </c>
    </row>
    <row r="92" spans="1:18" s="124" customFormat="1" ht="32.25" thickBot="1" x14ac:dyDescent="0.3">
      <c r="A92" s="30">
        <v>75</v>
      </c>
      <c r="B92" s="35" t="s">
        <v>404</v>
      </c>
      <c r="C92" s="35" t="s">
        <v>75</v>
      </c>
      <c r="D92" s="36" t="s">
        <v>405</v>
      </c>
      <c r="E92" s="371"/>
      <c r="F92" s="456">
        <v>70000</v>
      </c>
      <c r="G92" s="395">
        <f t="shared" si="29"/>
        <v>70000</v>
      </c>
      <c r="H92" s="369">
        <f t="shared" si="30"/>
        <v>5368.44</v>
      </c>
      <c r="I92" s="369">
        <v>0</v>
      </c>
      <c r="J92" s="369">
        <f t="shared" si="12"/>
        <v>2009</v>
      </c>
      <c r="K92" s="369">
        <f t="shared" si="13"/>
        <v>2128</v>
      </c>
      <c r="L92" s="369">
        <f t="shared" si="14"/>
        <v>4970</v>
      </c>
      <c r="M92" s="369">
        <f t="shared" si="15"/>
        <v>4963</v>
      </c>
      <c r="N92" s="369">
        <f t="shared" si="16"/>
        <v>717.6</v>
      </c>
      <c r="O92" s="422">
        <v>0</v>
      </c>
      <c r="P92" s="369">
        <f t="shared" si="4"/>
        <v>9505.4399999999987</v>
      </c>
      <c r="Q92" s="659">
        <f t="shared" si="17"/>
        <v>60494.559999999998</v>
      </c>
    </row>
    <row r="93" spans="1:18" s="124" customFormat="1" ht="16.5" thickBot="1" x14ac:dyDescent="0.3">
      <c r="A93" s="30">
        <v>76</v>
      </c>
      <c r="B93" s="35" t="s">
        <v>406</v>
      </c>
      <c r="C93" s="35" t="s">
        <v>74</v>
      </c>
      <c r="D93" s="36" t="s">
        <v>335</v>
      </c>
      <c r="E93" s="371"/>
      <c r="F93" s="456">
        <v>59057.39</v>
      </c>
      <c r="G93" s="395">
        <f t="shared" si="29"/>
        <v>59057.39</v>
      </c>
      <c r="H93" s="369">
        <f t="shared" si="30"/>
        <v>3309.26</v>
      </c>
      <c r="I93" s="369">
        <v>0</v>
      </c>
      <c r="J93" s="369">
        <f t="shared" si="12"/>
        <v>1694.95</v>
      </c>
      <c r="K93" s="369">
        <f t="shared" si="13"/>
        <v>1795.34</v>
      </c>
      <c r="L93" s="369">
        <f t="shared" si="14"/>
        <v>4193.07</v>
      </c>
      <c r="M93" s="369">
        <f t="shared" si="15"/>
        <v>4187.17</v>
      </c>
      <c r="N93" s="369">
        <f t="shared" si="16"/>
        <v>679.16</v>
      </c>
      <c r="O93" s="422">
        <v>0</v>
      </c>
      <c r="P93" s="369">
        <f t="shared" si="4"/>
        <v>6799.55</v>
      </c>
      <c r="Q93" s="659">
        <f t="shared" si="17"/>
        <v>52257.84</v>
      </c>
    </row>
    <row r="94" spans="1:18" s="307" customFormat="1" ht="16.5" thickBot="1" x14ac:dyDescent="0.3">
      <c r="A94" s="30">
        <v>86</v>
      </c>
      <c r="B94" s="427" t="s">
        <v>407</v>
      </c>
      <c r="C94" s="427" t="s">
        <v>76</v>
      </c>
      <c r="D94" s="393" t="s">
        <v>408</v>
      </c>
      <c r="E94" s="487"/>
      <c r="F94" s="488">
        <v>45933.54</v>
      </c>
      <c r="G94" s="395">
        <f t="shared" si="29"/>
        <v>45933.54</v>
      </c>
      <c r="H94" s="369">
        <f t="shared" si="30"/>
        <v>1280.08</v>
      </c>
      <c r="I94" s="369">
        <v>0</v>
      </c>
      <c r="J94" s="369">
        <f t="shared" si="12"/>
        <v>1318.29</v>
      </c>
      <c r="K94" s="369">
        <f t="shared" si="13"/>
        <v>1396.38</v>
      </c>
      <c r="L94" s="369">
        <f t="shared" si="14"/>
        <v>3261.28</v>
      </c>
      <c r="M94" s="369">
        <f t="shared" si="15"/>
        <v>3256.69</v>
      </c>
      <c r="N94" s="369">
        <f t="shared" si="16"/>
        <v>528.24</v>
      </c>
      <c r="O94" s="422">
        <v>0</v>
      </c>
      <c r="P94" s="369">
        <f t="shared" si="4"/>
        <v>3994.75</v>
      </c>
      <c r="Q94" s="659">
        <f t="shared" si="17"/>
        <v>41938.79</v>
      </c>
    </row>
    <row r="95" spans="1:18" s="124" customFormat="1" ht="16.5" thickBot="1" x14ac:dyDescent="0.3">
      <c r="A95" s="30">
        <v>77</v>
      </c>
      <c r="B95" s="419" t="s">
        <v>409</v>
      </c>
      <c r="C95" s="419" t="s">
        <v>77</v>
      </c>
      <c r="D95" s="425" t="s">
        <v>410</v>
      </c>
      <c r="E95" s="394"/>
      <c r="F95" s="451">
        <v>39371.599999999999</v>
      </c>
      <c r="G95" s="395">
        <f t="shared" si="29"/>
        <v>39371.599999999999</v>
      </c>
      <c r="H95" s="369">
        <f t="shared" si="30"/>
        <v>353.96</v>
      </c>
      <c r="I95" s="369">
        <v>0</v>
      </c>
      <c r="J95" s="369">
        <f t="shared" si="12"/>
        <v>1129.96</v>
      </c>
      <c r="K95" s="369">
        <f t="shared" si="13"/>
        <v>1196.9000000000001</v>
      </c>
      <c r="L95" s="369">
        <f t="shared" si="14"/>
        <v>2795.38</v>
      </c>
      <c r="M95" s="369">
        <f t="shared" si="15"/>
        <v>2791.45</v>
      </c>
      <c r="N95" s="369">
        <f t="shared" si="16"/>
        <v>452.77</v>
      </c>
      <c r="O95" s="422">
        <v>0</v>
      </c>
      <c r="P95" s="369">
        <f t="shared" si="4"/>
        <v>2680.82</v>
      </c>
      <c r="Q95" s="659">
        <f t="shared" si="17"/>
        <v>36690.78</v>
      </c>
    </row>
    <row r="96" spans="1:18" s="124" customFormat="1" ht="16.5" thickBot="1" x14ac:dyDescent="0.3">
      <c r="A96" s="30">
        <v>78</v>
      </c>
      <c r="B96" s="392" t="s">
        <v>411</v>
      </c>
      <c r="C96" s="392" t="s">
        <v>78</v>
      </c>
      <c r="D96" s="425" t="s">
        <v>410</v>
      </c>
      <c r="E96" s="394"/>
      <c r="F96" s="451">
        <v>39371.599999999999</v>
      </c>
      <c r="G96" s="395">
        <f t="shared" si="29"/>
        <v>39371.599999999999</v>
      </c>
      <c r="H96" s="369">
        <f t="shared" si="30"/>
        <v>353.96</v>
      </c>
      <c r="I96" s="369">
        <v>0</v>
      </c>
      <c r="J96" s="369">
        <f t="shared" si="12"/>
        <v>1129.96</v>
      </c>
      <c r="K96" s="369">
        <f t="shared" si="13"/>
        <v>1196.9000000000001</v>
      </c>
      <c r="L96" s="369">
        <f t="shared" si="14"/>
        <v>2795.38</v>
      </c>
      <c r="M96" s="369">
        <f t="shared" si="15"/>
        <v>2791.45</v>
      </c>
      <c r="N96" s="369">
        <f t="shared" si="16"/>
        <v>452.77</v>
      </c>
      <c r="O96" s="422">
        <v>0</v>
      </c>
      <c r="P96" s="369">
        <f t="shared" si="4"/>
        <v>2680.82</v>
      </c>
      <c r="Q96" s="659">
        <f t="shared" si="17"/>
        <v>36690.78</v>
      </c>
    </row>
    <row r="97" spans="1:18" s="124" customFormat="1" ht="16.5" thickBot="1" x14ac:dyDescent="0.3">
      <c r="A97" s="30">
        <v>79</v>
      </c>
      <c r="B97" s="392" t="s">
        <v>412</v>
      </c>
      <c r="C97" s="392" t="s">
        <v>79</v>
      </c>
      <c r="D97" s="425" t="s">
        <v>410</v>
      </c>
      <c r="E97" s="394"/>
      <c r="F97" s="451">
        <v>39371.599999999999</v>
      </c>
      <c r="G97" s="395">
        <f t="shared" si="29"/>
        <v>39371.599999999999</v>
      </c>
      <c r="H97" s="369">
        <f t="shared" si="30"/>
        <v>353.96</v>
      </c>
      <c r="I97" s="369"/>
      <c r="J97" s="369">
        <f t="shared" si="12"/>
        <v>1129.96</v>
      </c>
      <c r="K97" s="369">
        <f t="shared" si="13"/>
        <v>1196.9000000000001</v>
      </c>
      <c r="L97" s="369">
        <f t="shared" si="14"/>
        <v>2795.38</v>
      </c>
      <c r="M97" s="369">
        <f t="shared" si="15"/>
        <v>2791.45</v>
      </c>
      <c r="N97" s="369">
        <f t="shared" si="16"/>
        <v>452.77</v>
      </c>
      <c r="O97" s="422">
        <v>0</v>
      </c>
      <c r="P97" s="369">
        <f t="shared" si="4"/>
        <v>2680.82</v>
      </c>
      <c r="Q97" s="659">
        <f t="shared" si="17"/>
        <v>36690.78</v>
      </c>
    </row>
    <row r="98" spans="1:18" s="124" customFormat="1" ht="16.5" thickBot="1" x14ac:dyDescent="0.3">
      <c r="A98" s="30">
        <v>82</v>
      </c>
      <c r="B98" s="392" t="s">
        <v>413</v>
      </c>
      <c r="C98" s="392" t="s">
        <v>80</v>
      </c>
      <c r="D98" s="425" t="s">
        <v>410</v>
      </c>
      <c r="E98" s="394"/>
      <c r="F98" s="451">
        <v>39371.599999999999</v>
      </c>
      <c r="G98" s="395">
        <f t="shared" si="29"/>
        <v>39371.599999999999</v>
      </c>
      <c r="H98" s="369">
        <f t="shared" si="30"/>
        <v>353.96</v>
      </c>
      <c r="I98" s="369"/>
      <c r="J98" s="369">
        <f t="shared" si="12"/>
        <v>1129.96</v>
      </c>
      <c r="K98" s="369">
        <f t="shared" si="13"/>
        <v>1196.9000000000001</v>
      </c>
      <c r="L98" s="369">
        <f t="shared" si="14"/>
        <v>2795.38</v>
      </c>
      <c r="M98" s="369">
        <f t="shared" si="15"/>
        <v>2791.45</v>
      </c>
      <c r="N98" s="369">
        <f t="shared" si="16"/>
        <v>452.77</v>
      </c>
      <c r="O98" s="422">
        <v>0</v>
      </c>
      <c r="P98" s="369">
        <f t="shared" si="4"/>
        <v>2680.82</v>
      </c>
      <c r="Q98" s="659">
        <f t="shared" si="17"/>
        <v>36690.78</v>
      </c>
    </row>
    <row r="99" spans="1:18" s="124" customFormat="1" ht="16.5" thickBot="1" x14ac:dyDescent="0.3">
      <c r="A99" s="30">
        <v>83</v>
      </c>
      <c r="B99" s="419" t="s">
        <v>414</v>
      </c>
      <c r="C99" s="427" t="s">
        <v>85</v>
      </c>
      <c r="D99" s="425" t="s">
        <v>415</v>
      </c>
      <c r="E99" s="394"/>
      <c r="F99" s="451">
        <v>39371.599999999999</v>
      </c>
      <c r="G99" s="395">
        <f t="shared" si="29"/>
        <v>39371.599999999999</v>
      </c>
      <c r="H99" s="369">
        <f t="shared" si="30"/>
        <v>353.96</v>
      </c>
      <c r="I99" s="369">
        <v>1419.12</v>
      </c>
      <c r="J99" s="369">
        <f t="shared" si="12"/>
        <v>1129.96</v>
      </c>
      <c r="K99" s="369">
        <f t="shared" si="13"/>
        <v>1196.9000000000001</v>
      </c>
      <c r="L99" s="369">
        <f t="shared" si="14"/>
        <v>2795.38</v>
      </c>
      <c r="M99" s="369">
        <f t="shared" si="15"/>
        <v>2791.45</v>
      </c>
      <c r="N99" s="369">
        <f t="shared" si="16"/>
        <v>452.77</v>
      </c>
      <c r="O99" s="422">
        <v>0</v>
      </c>
      <c r="P99" s="369">
        <f t="shared" si="4"/>
        <v>4099.9400000000005</v>
      </c>
      <c r="Q99" s="659">
        <f t="shared" si="17"/>
        <v>35271.659999999996</v>
      </c>
    </row>
    <row r="100" spans="1:18" s="124" customFormat="1" ht="16.5" thickBot="1" x14ac:dyDescent="0.3">
      <c r="A100" s="30">
        <v>84</v>
      </c>
      <c r="B100" s="392" t="s">
        <v>416</v>
      </c>
      <c r="C100" s="392" t="s">
        <v>84</v>
      </c>
      <c r="D100" s="425" t="s">
        <v>415</v>
      </c>
      <c r="E100" s="394"/>
      <c r="F100" s="451">
        <v>39371.599999999999</v>
      </c>
      <c r="G100" s="395">
        <f t="shared" si="29"/>
        <v>39371.599999999999</v>
      </c>
      <c r="H100" s="369">
        <f t="shared" si="30"/>
        <v>353.96</v>
      </c>
      <c r="I100" s="369"/>
      <c r="J100" s="369">
        <f t="shared" si="12"/>
        <v>1129.96</v>
      </c>
      <c r="K100" s="369">
        <f t="shared" si="13"/>
        <v>1196.9000000000001</v>
      </c>
      <c r="L100" s="369">
        <f t="shared" si="14"/>
        <v>2795.38</v>
      </c>
      <c r="M100" s="369">
        <f t="shared" si="15"/>
        <v>2791.45</v>
      </c>
      <c r="N100" s="369">
        <f t="shared" si="16"/>
        <v>452.77</v>
      </c>
      <c r="O100" s="422">
        <v>0</v>
      </c>
      <c r="P100" s="369">
        <f t="shared" si="4"/>
        <v>2680.82</v>
      </c>
      <c r="Q100" s="659">
        <f t="shared" si="17"/>
        <v>36690.78</v>
      </c>
    </row>
    <row r="101" spans="1:18" s="124" customFormat="1" ht="16.5" thickBot="1" x14ac:dyDescent="0.3">
      <c r="A101" s="30">
        <v>63</v>
      </c>
      <c r="B101" s="392" t="s">
        <v>417</v>
      </c>
      <c r="C101" s="392" t="s">
        <v>82</v>
      </c>
      <c r="D101" s="425" t="s">
        <v>415</v>
      </c>
      <c r="E101" s="394"/>
      <c r="F101" s="451">
        <v>39371.599999999999</v>
      </c>
      <c r="G101" s="395">
        <f t="shared" si="29"/>
        <v>39371.599999999999</v>
      </c>
      <c r="H101" s="369">
        <f t="shared" si="30"/>
        <v>353.96</v>
      </c>
      <c r="I101" s="369"/>
      <c r="J101" s="369">
        <f t="shared" si="12"/>
        <v>1129.96</v>
      </c>
      <c r="K101" s="369">
        <f t="shared" si="13"/>
        <v>1196.9000000000001</v>
      </c>
      <c r="L101" s="369">
        <f t="shared" si="14"/>
        <v>2795.38</v>
      </c>
      <c r="M101" s="369">
        <f t="shared" si="15"/>
        <v>2791.45</v>
      </c>
      <c r="N101" s="369">
        <f t="shared" si="16"/>
        <v>452.77</v>
      </c>
      <c r="O101" s="422">
        <v>0</v>
      </c>
      <c r="P101" s="369">
        <f t="shared" si="4"/>
        <v>2680.82</v>
      </c>
      <c r="Q101" s="659">
        <f t="shared" si="17"/>
        <v>36690.78</v>
      </c>
    </row>
    <row r="102" spans="1:18" s="124" customFormat="1" ht="16.5" thickBot="1" x14ac:dyDescent="0.3">
      <c r="A102" s="30">
        <v>81</v>
      </c>
      <c r="B102" s="392" t="s">
        <v>418</v>
      </c>
      <c r="C102" s="392" t="s">
        <v>83</v>
      </c>
      <c r="D102" s="425" t="s">
        <v>415</v>
      </c>
      <c r="E102" s="394"/>
      <c r="F102" s="451">
        <v>39371.599999999999</v>
      </c>
      <c r="G102" s="395">
        <f t="shared" si="29"/>
        <v>39371.599999999999</v>
      </c>
      <c r="H102" s="369">
        <f t="shared" si="30"/>
        <v>353.96</v>
      </c>
      <c r="I102" s="369"/>
      <c r="J102" s="369">
        <f t="shared" si="12"/>
        <v>1129.96</v>
      </c>
      <c r="K102" s="369">
        <f t="shared" si="13"/>
        <v>1196.9000000000001</v>
      </c>
      <c r="L102" s="369">
        <f t="shared" si="14"/>
        <v>2795.38</v>
      </c>
      <c r="M102" s="369">
        <f t="shared" si="15"/>
        <v>2791.45</v>
      </c>
      <c r="N102" s="369">
        <f t="shared" si="16"/>
        <v>452.77</v>
      </c>
      <c r="O102" s="422">
        <v>0</v>
      </c>
      <c r="P102" s="369">
        <f t="shared" si="4"/>
        <v>2680.82</v>
      </c>
      <c r="Q102" s="659">
        <f t="shared" si="17"/>
        <v>36690.78</v>
      </c>
    </row>
    <row r="103" spans="1:18" s="124" customFormat="1" ht="16.5" thickBot="1" x14ac:dyDescent="0.3">
      <c r="A103" s="30">
        <v>80</v>
      </c>
      <c r="B103" s="392" t="s">
        <v>419</v>
      </c>
      <c r="C103" s="392" t="s">
        <v>81</v>
      </c>
      <c r="D103" s="425" t="s">
        <v>359</v>
      </c>
      <c r="E103" s="394"/>
      <c r="F103" s="451">
        <v>32809.660000000003</v>
      </c>
      <c r="G103" s="395">
        <f t="shared" si="29"/>
        <v>32809.660000000003</v>
      </c>
      <c r="H103" s="369">
        <f t="shared" si="30"/>
        <v>0</v>
      </c>
      <c r="I103" s="369"/>
      <c r="J103" s="369">
        <f t="shared" si="12"/>
        <v>941.64</v>
      </c>
      <c r="K103" s="369">
        <f t="shared" si="13"/>
        <v>997.41</v>
      </c>
      <c r="L103" s="369">
        <f t="shared" si="14"/>
        <v>2329.4899999999998</v>
      </c>
      <c r="M103" s="369">
        <f t="shared" si="15"/>
        <v>2326.1999999999998</v>
      </c>
      <c r="N103" s="369">
        <f t="shared" si="16"/>
        <v>377.31</v>
      </c>
      <c r="O103" s="422">
        <v>0</v>
      </c>
      <c r="P103" s="369">
        <f t="shared" si="4"/>
        <v>1939.05</v>
      </c>
      <c r="Q103" s="659">
        <f t="shared" si="17"/>
        <v>30870.610000000004</v>
      </c>
    </row>
    <row r="104" spans="1:18" s="124" customFormat="1" ht="16.5" thickBot="1" x14ac:dyDescent="0.3">
      <c r="A104" s="30">
        <v>73</v>
      </c>
      <c r="B104" s="392" t="s">
        <v>420</v>
      </c>
      <c r="C104" s="392" t="s">
        <v>88</v>
      </c>
      <c r="D104" s="425" t="s">
        <v>421</v>
      </c>
      <c r="E104" s="394"/>
      <c r="F104" s="451">
        <v>30000</v>
      </c>
      <c r="G104" s="395">
        <f t="shared" si="29"/>
        <v>30000</v>
      </c>
      <c r="H104" s="369">
        <f t="shared" si="30"/>
        <v>0</v>
      </c>
      <c r="I104" s="369"/>
      <c r="J104" s="369">
        <f t="shared" si="12"/>
        <v>861</v>
      </c>
      <c r="K104" s="369">
        <f t="shared" si="13"/>
        <v>912</v>
      </c>
      <c r="L104" s="369">
        <f t="shared" si="14"/>
        <v>2130</v>
      </c>
      <c r="M104" s="369">
        <f t="shared" si="15"/>
        <v>2127</v>
      </c>
      <c r="N104" s="369">
        <f t="shared" si="16"/>
        <v>345</v>
      </c>
      <c r="O104" s="422">
        <v>0</v>
      </c>
      <c r="P104" s="369">
        <f t="shared" si="4"/>
        <v>1773</v>
      </c>
      <c r="Q104" s="659">
        <f t="shared" si="17"/>
        <v>28227</v>
      </c>
    </row>
    <row r="105" spans="1:18" s="124" customFormat="1" ht="16.5" thickBot="1" x14ac:dyDescent="0.3">
      <c r="A105" s="30">
        <v>61</v>
      </c>
      <c r="B105" s="419" t="s">
        <v>422</v>
      </c>
      <c r="C105" s="419" t="s">
        <v>87</v>
      </c>
      <c r="D105" s="425" t="s">
        <v>319</v>
      </c>
      <c r="E105" s="394"/>
      <c r="F105" s="451">
        <v>19685.8</v>
      </c>
      <c r="G105" s="395">
        <f t="shared" si="29"/>
        <v>19685.8</v>
      </c>
      <c r="H105" s="369">
        <f t="shared" si="30"/>
        <v>0</v>
      </c>
      <c r="I105" s="369"/>
      <c r="J105" s="369">
        <f t="shared" si="12"/>
        <v>564.98</v>
      </c>
      <c r="K105" s="369">
        <f t="shared" si="13"/>
        <v>598.45000000000005</v>
      </c>
      <c r="L105" s="369">
        <f t="shared" si="14"/>
        <v>1397.69</v>
      </c>
      <c r="M105" s="369">
        <f t="shared" si="15"/>
        <v>1395.72</v>
      </c>
      <c r="N105" s="369">
        <f t="shared" si="16"/>
        <v>226.39</v>
      </c>
      <c r="O105" s="422">
        <v>0</v>
      </c>
      <c r="P105" s="369">
        <f t="shared" si="4"/>
        <v>1163.43</v>
      </c>
      <c r="Q105" s="659">
        <f t="shared" si="17"/>
        <v>18522.37</v>
      </c>
    </row>
    <row r="106" spans="1:18" s="124" customFormat="1" x14ac:dyDescent="0.25">
      <c r="A106" s="457">
        <v>62</v>
      </c>
      <c r="B106" s="489" t="s">
        <v>423</v>
      </c>
      <c r="C106" s="489" t="s">
        <v>86</v>
      </c>
      <c r="D106" s="490" t="s">
        <v>319</v>
      </c>
      <c r="E106" s="491"/>
      <c r="F106" s="433">
        <v>19685.8</v>
      </c>
      <c r="G106" s="395">
        <f t="shared" si="29"/>
        <v>19685.8</v>
      </c>
      <c r="H106" s="369">
        <f t="shared" si="30"/>
        <v>0</v>
      </c>
      <c r="I106" s="369"/>
      <c r="J106" s="369">
        <f t="shared" si="12"/>
        <v>564.98</v>
      </c>
      <c r="K106" s="369">
        <f t="shared" si="13"/>
        <v>598.45000000000005</v>
      </c>
      <c r="L106" s="369">
        <f t="shared" si="14"/>
        <v>1397.69</v>
      </c>
      <c r="M106" s="369">
        <f t="shared" si="15"/>
        <v>1395.72</v>
      </c>
      <c r="N106" s="369">
        <f t="shared" si="16"/>
        <v>226.39</v>
      </c>
      <c r="O106" s="422">
        <v>0</v>
      </c>
      <c r="P106" s="369">
        <f t="shared" si="4"/>
        <v>1163.43</v>
      </c>
      <c r="Q106" s="659">
        <f t="shared" si="17"/>
        <v>18522.37</v>
      </c>
    </row>
    <row r="107" spans="1:18" s="124" customFormat="1" x14ac:dyDescent="0.25">
      <c r="A107" s="96">
        <v>85</v>
      </c>
      <c r="B107" s="392" t="s">
        <v>424</v>
      </c>
      <c r="C107" s="392" t="s">
        <v>89</v>
      </c>
      <c r="D107" s="425" t="s">
        <v>425</v>
      </c>
      <c r="E107" s="394"/>
      <c r="F107" s="451">
        <v>19685.8</v>
      </c>
      <c r="G107" s="435">
        <f t="shared" si="29"/>
        <v>19685.8</v>
      </c>
      <c r="H107" s="369">
        <f t="shared" si="30"/>
        <v>0</v>
      </c>
      <c r="I107" s="381"/>
      <c r="J107" s="381">
        <f t="shared" si="12"/>
        <v>564.98</v>
      </c>
      <c r="K107" s="381">
        <f t="shared" si="13"/>
        <v>598.45000000000005</v>
      </c>
      <c r="L107" s="381">
        <f t="shared" si="14"/>
        <v>1397.69</v>
      </c>
      <c r="M107" s="381">
        <f t="shared" si="15"/>
        <v>1395.72</v>
      </c>
      <c r="N107" s="381">
        <f t="shared" si="16"/>
        <v>226.39</v>
      </c>
      <c r="O107" s="436">
        <v>0</v>
      </c>
      <c r="P107" s="381">
        <f t="shared" si="4"/>
        <v>1163.43</v>
      </c>
      <c r="Q107" s="660">
        <f t="shared" si="17"/>
        <v>18522.37</v>
      </c>
    </row>
    <row r="108" spans="1:18" s="124" customFormat="1" x14ac:dyDescent="0.25">
      <c r="A108" s="492">
        <v>364</v>
      </c>
      <c r="B108" s="392" t="s">
        <v>1187</v>
      </c>
      <c r="C108" s="392" t="s">
        <v>1188</v>
      </c>
      <c r="D108" s="425" t="s">
        <v>1189</v>
      </c>
      <c r="E108" s="371"/>
      <c r="F108" s="451">
        <v>77217.06</v>
      </c>
      <c r="G108" s="369">
        <v>77217.06</v>
      </c>
      <c r="H108" s="369">
        <f t="shared" si="30"/>
        <v>6746.32</v>
      </c>
      <c r="I108" s="381"/>
      <c r="J108" s="381">
        <f t="shared" si="12"/>
        <v>2216.13</v>
      </c>
      <c r="K108" s="381">
        <f t="shared" si="13"/>
        <v>2347.4</v>
      </c>
      <c r="L108" s="381">
        <f t="shared" si="14"/>
        <v>5482.41</v>
      </c>
      <c r="M108" s="381">
        <f t="shared" si="15"/>
        <v>5474.69</v>
      </c>
      <c r="N108" s="381">
        <f t="shared" si="16"/>
        <v>717.6</v>
      </c>
      <c r="O108" s="436">
        <v>0</v>
      </c>
      <c r="P108" s="381">
        <f t="shared" si="4"/>
        <v>11309.85</v>
      </c>
      <c r="Q108" s="660">
        <f t="shared" si="17"/>
        <v>65907.209999999992</v>
      </c>
    </row>
    <row r="109" spans="1:18" s="124" customFormat="1" ht="16.5" thickBot="1" x14ac:dyDescent="0.3">
      <c r="A109" s="437"/>
      <c r="B109" s="493"/>
      <c r="C109" s="493"/>
      <c r="D109" s="480"/>
      <c r="E109" s="494"/>
      <c r="F109" s="495">
        <f>SUM(F80:F108)</f>
        <v>1973005.2100000007</v>
      </c>
      <c r="G109" s="495">
        <f t="shared" ref="G109:Q109" si="31">SUM(G80:G108)</f>
        <v>1973005.2100000007</v>
      </c>
      <c r="H109" s="495">
        <f t="shared" si="31"/>
        <v>186071.83999999997</v>
      </c>
      <c r="I109" s="495">
        <f t="shared" si="31"/>
        <v>9966.9399999999987</v>
      </c>
      <c r="J109" s="495">
        <f t="shared" si="31"/>
        <v>56625.189999999995</v>
      </c>
      <c r="K109" s="495">
        <f t="shared" si="31"/>
        <v>55944.54</v>
      </c>
      <c r="L109" s="495">
        <f t="shared" si="31"/>
        <v>140083.36000000002</v>
      </c>
      <c r="M109" s="495">
        <f t="shared" si="31"/>
        <v>130475.86999999997</v>
      </c>
      <c r="N109" s="495">
        <f t="shared" si="31"/>
        <v>16277.440000000004</v>
      </c>
      <c r="O109" s="495">
        <f t="shared" si="31"/>
        <v>2700.24</v>
      </c>
      <c r="P109" s="495">
        <f t="shared" si="31"/>
        <v>311308.75</v>
      </c>
      <c r="Q109" s="495">
        <f t="shared" si="31"/>
        <v>1661696.4600000007</v>
      </c>
      <c r="R109" s="668"/>
    </row>
    <row r="110" spans="1:18" s="123" customFormat="1" ht="16.5" thickTop="1" x14ac:dyDescent="0.25">
      <c r="A110" s="351" t="s">
        <v>426</v>
      </c>
      <c r="B110" s="483"/>
      <c r="C110" s="483"/>
      <c r="D110" s="483"/>
      <c r="E110" s="484"/>
      <c r="F110" s="485"/>
      <c r="G110" s="486"/>
      <c r="H110" s="486"/>
      <c r="I110" s="486"/>
      <c r="J110" s="486"/>
      <c r="K110" s="486"/>
      <c r="L110" s="486"/>
      <c r="M110" s="486"/>
      <c r="N110" s="486"/>
      <c r="O110" s="486"/>
      <c r="P110" s="486"/>
      <c r="Q110" s="486"/>
    </row>
    <row r="111" spans="1:18" s="124" customFormat="1" ht="16.5" thickBot="1" x14ac:dyDescent="0.3">
      <c r="A111" s="396">
        <v>87</v>
      </c>
      <c r="B111" s="413" t="s">
        <v>427</v>
      </c>
      <c r="C111" s="448" t="s">
        <v>98</v>
      </c>
      <c r="D111" s="414" t="s">
        <v>428</v>
      </c>
      <c r="E111" s="449"/>
      <c r="F111" s="450">
        <v>196857.95</v>
      </c>
      <c r="G111" s="395">
        <f t="shared" ref="G111:G174" si="32">+F111+E111</f>
        <v>196857.95</v>
      </c>
      <c r="H111" s="369">
        <f t="shared" ref="H111:H174" si="33">ROUND(IF(((G111-J111-K111-O111)&gt;34685.01)*((G111-J111-K111-O111)&lt;52027.43),(((G111-J111-K111-O111)-34685.01)*0.15),+IF(((G111-J111-K111-O111)&gt;52027.43)*((G111-J111-K111-O111)&lt;72260.26),((((G111-J111-K111-O111)-52027.43)*0.2)+2601.33),+IF((G111-J111-K111-O111)&gt;72260.26,(((G111-J111-K111-O111)-72260.26)*25%)+6648,0))),2)</f>
        <v>35199.370000000003</v>
      </c>
      <c r="I111" s="395">
        <v>0</v>
      </c>
      <c r="J111" s="395">
        <f t="shared" si="12"/>
        <v>5649.82</v>
      </c>
      <c r="K111" s="395">
        <f t="shared" si="13"/>
        <v>4742.3999999999996</v>
      </c>
      <c r="L111" s="395">
        <f t="shared" si="14"/>
        <v>13976.91</v>
      </c>
      <c r="M111" s="395">
        <f t="shared" si="15"/>
        <v>11060.4</v>
      </c>
      <c r="N111" s="395">
        <f t="shared" si="16"/>
        <v>717.6</v>
      </c>
      <c r="O111" s="418">
        <v>0</v>
      </c>
      <c r="P111" s="395">
        <f t="shared" si="4"/>
        <v>45591.590000000004</v>
      </c>
      <c r="Q111" s="658">
        <f t="shared" si="17"/>
        <v>151266.36000000002</v>
      </c>
    </row>
    <row r="112" spans="1:18" s="124" customFormat="1" ht="16.5" thickBot="1" x14ac:dyDescent="0.3">
      <c r="A112" s="30">
        <v>88</v>
      </c>
      <c r="B112" s="392" t="s">
        <v>429</v>
      </c>
      <c r="C112" s="392" t="s">
        <v>100</v>
      </c>
      <c r="D112" s="496" t="s">
        <v>430</v>
      </c>
      <c r="E112" s="394"/>
      <c r="F112" s="497">
        <v>137800.57</v>
      </c>
      <c r="G112" s="395">
        <f t="shared" si="32"/>
        <v>137800.57</v>
      </c>
      <c r="H112" s="369">
        <f t="shared" si="33"/>
        <v>20659.54</v>
      </c>
      <c r="I112" s="369">
        <v>0</v>
      </c>
      <c r="J112" s="369">
        <f t="shared" ref="J112:J433" si="34">ROUND(IF((G112)&gt;(15600*20),((15600*20)*0.0287),(G112)*0.0287),2)</f>
        <v>3954.88</v>
      </c>
      <c r="K112" s="369">
        <f t="shared" ref="K112:K433" si="35">ROUND(IF((G112)&gt;(15600*10),((15600*10)*0.0304),(G112)*0.0304),2)</f>
        <v>4189.1400000000003</v>
      </c>
      <c r="L112" s="369">
        <f t="shared" ref="L112:L433" si="36">ROUND(IF((G112)&gt;(15600*20),((15600*20)*0.071),(G112)*0.071),2)</f>
        <v>9783.84</v>
      </c>
      <c r="M112" s="369">
        <f t="shared" ref="M112:M432" si="37">ROUND(IF((G112)&gt;(15600*10),((15600*10)*0.0709),(G112)*0.0709),2)</f>
        <v>9770.06</v>
      </c>
      <c r="N112" s="369">
        <f t="shared" ref="N112:N432" si="38">+ROUND(IF(G112&gt;(15600*4),((15600*4)*0.0115),G112*0.0115),2)</f>
        <v>717.6</v>
      </c>
      <c r="O112" s="452">
        <f>1190.12+160</f>
        <v>1350.12</v>
      </c>
      <c r="P112" s="369">
        <f t="shared" si="4"/>
        <v>30153.68</v>
      </c>
      <c r="Q112" s="659">
        <f t="shared" ref="Q112:Q433" si="39">+G112-P112</f>
        <v>107646.89000000001</v>
      </c>
    </row>
    <row r="113" spans="1:17" s="124" customFormat="1" ht="16.5" thickBot="1" x14ac:dyDescent="0.3">
      <c r="A113" s="30">
        <v>89</v>
      </c>
      <c r="B113" s="419" t="s">
        <v>431</v>
      </c>
      <c r="C113" s="419" t="s">
        <v>99</v>
      </c>
      <c r="D113" s="425" t="s">
        <v>432</v>
      </c>
      <c r="E113" s="394"/>
      <c r="F113" s="451">
        <v>137800.57</v>
      </c>
      <c r="G113" s="395">
        <f t="shared" si="32"/>
        <v>137800.57</v>
      </c>
      <c r="H113" s="369">
        <f t="shared" si="33"/>
        <v>20997.07</v>
      </c>
      <c r="I113" s="369">
        <v>0</v>
      </c>
      <c r="J113" s="369">
        <f t="shared" si="34"/>
        <v>3954.88</v>
      </c>
      <c r="K113" s="369">
        <f t="shared" si="35"/>
        <v>4189.1400000000003</v>
      </c>
      <c r="L113" s="369">
        <f t="shared" si="36"/>
        <v>9783.84</v>
      </c>
      <c r="M113" s="369">
        <f t="shared" si="37"/>
        <v>9770.06</v>
      </c>
      <c r="N113" s="369">
        <f t="shared" si="38"/>
        <v>717.6</v>
      </c>
      <c r="O113" s="452">
        <v>0</v>
      </c>
      <c r="P113" s="369">
        <f t="shared" si="4"/>
        <v>29141.09</v>
      </c>
      <c r="Q113" s="659">
        <f t="shared" si="39"/>
        <v>108659.48000000001</v>
      </c>
    </row>
    <row r="114" spans="1:17" s="124" customFormat="1" ht="16.5" thickBot="1" x14ac:dyDescent="0.3">
      <c r="A114" s="30">
        <v>90</v>
      </c>
      <c r="B114" s="392" t="s">
        <v>433</v>
      </c>
      <c r="C114" s="392" t="s">
        <v>102</v>
      </c>
      <c r="D114" s="425" t="s">
        <v>309</v>
      </c>
      <c r="E114" s="394"/>
      <c r="F114" s="451">
        <v>98428.97</v>
      </c>
      <c r="G114" s="395">
        <f t="shared" si="32"/>
        <v>98428.97</v>
      </c>
      <c r="H114" s="369">
        <f t="shared" si="33"/>
        <v>11735.89</v>
      </c>
      <c r="I114" s="369">
        <v>0</v>
      </c>
      <c r="J114" s="369">
        <f t="shared" si="34"/>
        <v>2824.91</v>
      </c>
      <c r="K114" s="369">
        <f t="shared" si="35"/>
        <v>2992.24</v>
      </c>
      <c r="L114" s="369">
        <f t="shared" si="36"/>
        <v>6988.46</v>
      </c>
      <c r="M114" s="369">
        <f t="shared" si="37"/>
        <v>6978.61</v>
      </c>
      <c r="N114" s="369">
        <f t="shared" si="38"/>
        <v>717.6</v>
      </c>
      <c r="O114" s="452">
        <v>0</v>
      </c>
      <c r="P114" s="369">
        <f t="shared" si="4"/>
        <v>17553.04</v>
      </c>
      <c r="Q114" s="659">
        <f t="shared" si="39"/>
        <v>80875.929999999993</v>
      </c>
    </row>
    <row r="115" spans="1:17" s="124" customFormat="1" ht="16.5" thickBot="1" x14ac:dyDescent="0.3">
      <c r="A115" s="30">
        <v>91</v>
      </c>
      <c r="B115" s="392" t="s">
        <v>434</v>
      </c>
      <c r="C115" s="392" t="s">
        <v>104</v>
      </c>
      <c r="D115" s="425" t="s">
        <v>309</v>
      </c>
      <c r="E115" s="394"/>
      <c r="F115" s="451">
        <v>98428.97</v>
      </c>
      <c r="G115" s="395">
        <f t="shared" si="32"/>
        <v>98428.97</v>
      </c>
      <c r="H115" s="369">
        <f t="shared" si="33"/>
        <v>11735.89</v>
      </c>
      <c r="I115" s="369">
        <v>1419.12</v>
      </c>
      <c r="J115" s="369">
        <f t="shared" si="34"/>
        <v>2824.91</v>
      </c>
      <c r="K115" s="369">
        <f t="shared" si="35"/>
        <v>2992.24</v>
      </c>
      <c r="L115" s="369">
        <f t="shared" si="36"/>
        <v>6988.46</v>
      </c>
      <c r="M115" s="369">
        <f t="shared" si="37"/>
        <v>6978.61</v>
      </c>
      <c r="N115" s="369">
        <f t="shared" si="38"/>
        <v>717.6</v>
      </c>
      <c r="O115" s="452">
        <v>0</v>
      </c>
      <c r="P115" s="369">
        <f t="shared" si="4"/>
        <v>18972.159999999996</v>
      </c>
      <c r="Q115" s="659">
        <f t="shared" si="39"/>
        <v>79456.81</v>
      </c>
    </row>
    <row r="116" spans="1:17" s="124" customFormat="1" ht="16.5" thickBot="1" x14ac:dyDescent="0.3">
      <c r="A116" s="30">
        <v>92</v>
      </c>
      <c r="B116" s="392" t="s">
        <v>435</v>
      </c>
      <c r="C116" s="392" t="s">
        <v>103</v>
      </c>
      <c r="D116" s="425" t="s">
        <v>436</v>
      </c>
      <c r="E116" s="394"/>
      <c r="F116" s="451">
        <v>98428.97</v>
      </c>
      <c r="G116" s="395">
        <f t="shared" si="32"/>
        <v>98428.97</v>
      </c>
      <c r="H116" s="369">
        <f t="shared" si="33"/>
        <v>11735.89</v>
      </c>
      <c r="I116" s="369">
        <v>0</v>
      </c>
      <c r="J116" s="369">
        <f t="shared" si="34"/>
        <v>2824.91</v>
      </c>
      <c r="K116" s="369">
        <f t="shared" si="35"/>
        <v>2992.24</v>
      </c>
      <c r="L116" s="369">
        <f t="shared" si="36"/>
        <v>6988.46</v>
      </c>
      <c r="M116" s="369">
        <f t="shared" si="37"/>
        <v>6978.61</v>
      </c>
      <c r="N116" s="369">
        <f t="shared" si="38"/>
        <v>717.6</v>
      </c>
      <c r="O116" s="452">
        <v>0</v>
      </c>
      <c r="P116" s="369">
        <f t="shared" si="4"/>
        <v>17553.04</v>
      </c>
      <c r="Q116" s="659">
        <f t="shared" si="39"/>
        <v>80875.929999999993</v>
      </c>
    </row>
    <row r="117" spans="1:17" s="124" customFormat="1" ht="16.5" thickBot="1" x14ac:dyDescent="0.3">
      <c r="A117" s="30">
        <v>93</v>
      </c>
      <c r="B117" s="392" t="s">
        <v>437</v>
      </c>
      <c r="C117" s="392" t="s">
        <v>39</v>
      </c>
      <c r="D117" s="393" t="s">
        <v>309</v>
      </c>
      <c r="E117" s="394"/>
      <c r="F117" s="451">
        <v>98428.97</v>
      </c>
      <c r="G117" s="395">
        <f t="shared" si="32"/>
        <v>98428.97</v>
      </c>
      <c r="H117" s="369">
        <f t="shared" si="33"/>
        <v>11735.89</v>
      </c>
      <c r="I117" s="369">
        <v>0</v>
      </c>
      <c r="J117" s="369">
        <f t="shared" si="34"/>
        <v>2824.91</v>
      </c>
      <c r="K117" s="369">
        <f t="shared" si="35"/>
        <v>2992.24</v>
      </c>
      <c r="L117" s="369">
        <f t="shared" si="36"/>
        <v>6988.46</v>
      </c>
      <c r="M117" s="369">
        <f t="shared" si="37"/>
        <v>6978.61</v>
      </c>
      <c r="N117" s="369">
        <f t="shared" si="38"/>
        <v>717.6</v>
      </c>
      <c r="O117" s="452">
        <v>0</v>
      </c>
      <c r="P117" s="369">
        <f t="shared" si="4"/>
        <v>17553.04</v>
      </c>
      <c r="Q117" s="659">
        <f t="shared" si="39"/>
        <v>80875.929999999993</v>
      </c>
    </row>
    <row r="118" spans="1:17" s="124" customFormat="1" ht="16.5" thickBot="1" x14ac:dyDescent="0.3">
      <c r="A118" s="30">
        <v>94</v>
      </c>
      <c r="B118" s="100" t="s">
        <v>438</v>
      </c>
      <c r="C118" s="100" t="s">
        <v>30</v>
      </c>
      <c r="D118" s="43" t="s">
        <v>309</v>
      </c>
      <c r="E118" s="384"/>
      <c r="F118" s="451">
        <v>98428.97</v>
      </c>
      <c r="G118" s="395">
        <f t="shared" si="32"/>
        <v>98428.97</v>
      </c>
      <c r="H118" s="369">
        <f t="shared" si="33"/>
        <v>11060.83</v>
      </c>
      <c r="I118" s="369">
        <v>0</v>
      </c>
      <c r="J118" s="369">
        <f t="shared" si="34"/>
        <v>2824.91</v>
      </c>
      <c r="K118" s="369">
        <f t="shared" si="35"/>
        <v>2992.24</v>
      </c>
      <c r="L118" s="369">
        <f t="shared" si="36"/>
        <v>6988.46</v>
      </c>
      <c r="M118" s="369">
        <f t="shared" si="37"/>
        <v>6978.61</v>
      </c>
      <c r="N118" s="369">
        <f t="shared" si="38"/>
        <v>717.6</v>
      </c>
      <c r="O118" s="452">
        <f>2380.24+160+160</f>
        <v>2700.24</v>
      </c>
      <c r="P118" s="369">
        <f t="shared" si="4"/>
        <v>19578.22</v>
      </c>
      <c r="Q118" s="659">
        <f t="shared" si="39"/>
        <v>78850.75</v>
      </c>
    </row>
    <row r="119" spans="1:17" s="124" customFormat="1" ht="16.5" thickBot="1" x14ac:dyDescent="0.3">
      <c r="A119" s="30">
        <v>97</v>
      </c>
      <c r="B119" s="392" t="s">
        <v>439</v>
      </c>
      <c r="C119" s="392" t="s">
        <v>101</v>
      </c>
      <c r="D119" s="425" t="s">
        <v>309</v>
      </c>
      <c r="E119" s="394"/>
      <c r="F119" s="451">
        <v>98428.97</v>
      </c>
      <c r="G119" s="395">
        <f t="shared" si="32"/>
        <v>98428.97</v>
      </c>
      <c r="H119" s="369">
        <f t="shared" si="33"/>
        <v>11735.89</v>
      </c>
      <c r="I119" s="369">
        <v>0</v>
      </c>
      <c r="J119" s="369">
        <f t="shared" si="34"/>
        <v>2824.91</v>
      </c>
      <c r="K119" s="369">
        <f t="shared" si="35"/>
        <v>2992.24</v>
      </c>
      <c r="L119" s="369">
        <f t="shared" si="36"/>
        <v>6988.46</v>
      </c>
      <c r="M119" s="369">
        <f t="shared" si="37"/>
        <v>6978.61</v>
      </c>
      <c r="N119" s="369">
        <f t="shared" si="38"/>
        <v>717.6</v>
      </c>
      <c r="O119" s="452">
        <v>0</v>
      </c>
      <c r="P119" s="369">
        <f t="shared" si="4"/>
        <v>17553.04</v>
      </c>
      <c r="Q119" s="659">
        <f t="shared" si="39"/>
        <v>80875.929999999993</v>
      </c>
    </row>
    <row r="120" spans="1:17" s="124" customFormat="1" ht="16.5" thickBot="1" x14ac:dyDescent="0.3">
      <c r="A120" s="30">
        <v>100</v>
      </c>
      <c r="B120" s="392" t="s">
        <v>440</v>
      </c>
      <c r="C120" s="392" t="s">
        <v>105</v>
      </c>
      <c r="D120" s="425" t="s">
        <v>353</v>
      </c>
      <c r="E120" s="394"/>
      <c r="F120" s="451">
        <v>78743.179999999993</v>
      </c>
      <c r="G120" s="395">
        <f t="shared" si="32"/>
        <v>78743.179999999993</v>
      </c>
      <c r="H120" s="369">
        <f t="shared" si="33"/>
        <v>6473.69</v>
      </c>
      <c r="I120" s="369">
        <v>0</v>
      </c>
      <c r="J120" s="369">
        <f t="shared" si="34"/>
        <v>2259.9299999999998</v>
      </c>
      <c r="K120" s="369">
        <f t="shared" si="35"/>
        <v>2393.79</v>
      </c>
      <c r="L120" s="369">
        <f t="shared" si="36"/>
        <v>5590.77</v>
      </c>
      <c r="M120" s="369">
        <f t="shared" si="37"/>
        <v>5582.89</v>
      </c>
      <c r="N120" s="369">
        <f t="shared" si="38"/>
        <v>717.6</v>
      </c>
      <c r="O120" s="452">
        <f>2380.24+160+160</f>
        <v>2700.24</v>
      </c>
      <c r="P120" s="369">
        <f t="shared" si="4"/>
        <v>13827.65</v>
      </c>
      <c r="Q120" s="659">
        <f t="shared" si="39"/>
        <v>64915.529999999992</v>
      </c>
    </row>
    <row r="121" spans="1:17" s="124" customFormat="1" ht="16.5" thickBot="1" x14ac:dyDescent="0.3">
      <c r="A121" s="30">
        <v>95</v>
      </c>
      <c r="B121" s="392" t="s">
        <v>441</v>
      </c>
      <c r="C121" s="392" t="s">
        <v>107</v>
      </c>
      <c r="D121" s="425" t="s">
        <v>442</v>
      </c>
      <c r="E121" s="394"/>
      <c r="F121" s="451">
        <v>72181.25</v>
      </c>
      <c r="G121" s="395">
        <f t="shared" si="32"/>
        <v>72181.25</v>
      </c>
      <c r="H121" s="369">
        <f t="shared" si="33"/>
        <v>5778.91</v>
      </c>
      <c r="I121" s="369">
        <v>0</v>
      </c>
      <c r="J121" s="369">
        <f t="shared" si="34"/>
        <v>2071.6</v>
      </c>
      <c r="K121" s="369">
        <f t="shared" si="35"/>
        <v>2194.31</v>
      </c>
      <c r="L121" s="369">
        <f t="shared" si="36"/>
        <v>5124.87</v>
      </c>
      <c r="M121" s="369">
        <f t="shared" si="37"/>
        <v>5117.6499999999996</v>
      </c>
      <c r="N121" s="369">
        <f t="shared" si="38"/>
        <v>717.6</v>
      </c>
      <c r="O121" s="452">
        <v>0</v>
      </c>
      <c r="P121" s="369">
        <f t="shared" si="4"/>
        <v>10044.82</v>
      </c>
      <c r="Q121" s="659">
        <f t="shared" si="39"/>
        <v>62136.43</v>
      </c>
    </row>
    <row r="122" spans="1:17" s="124" customFormat="1" ht="16.5" thickBot="1" x14ac:dyDescent="0.3">
      <c r="A122" s="30">
        <v>96</v>
      </c>
      <c r="B122" s="392" t="s">
        <v>443</v>
      </c>
      <c r="C122" s="392" t="s">
        <v>110</v>
      </c>
      <c r="D122" s="425" t="s">
        <v>315</v>
      </c>
      <c r="E122" s="394"/>
      <c r="F122" s="451">
        <v>72181.25</v>
      </c>
      <c r="G122" s="395">
        <f t="shared" si="32"/>
        <v>72181.25</v>
      </c>
      <c r="H122" s="369">
        <f t="shared" si="33"/>
        <v>5778.91</v>
      </c>
      <c r="I122" s="369">
        <v>0</v>
      </c>
      <c r="J122" s="369">
        <f t="shared" si="34"/>
        <v>2071.6</v>
      </c>
      <c r="K122" s="369">
        <f t="shared" si="35"/>
        <v>2194.31</v>
      </c>
      <c r="L122" s="369">
        <f t="shared" si="36"/>
        <v>5124.87</v>
      </c>
      <c r="M122" s="369">
        <f t="shared" si="37"/>
        <v>5117.6499999999996</v>
      </c>
      <c r="N122" s="369">
        <f t="shared" si="38"/>
        <v>717.6</v>
      </c>
      <c r="O122" s="452">
        <v>0</v>
      </c>
      <c r="P122" s="369">
        <f t="shared" si="4"/>
        <v>10044.82</v>
      </c>
      <c r="Q122" s="659">
        <f t="shared" si="39"/>
        <v>62136.43</v>
      </c>
    </row>
    <row r="123" spans="1:17" s="124" customFormat="1" ht="16.5" thickBot="1" x14ac:dyDescent="0.3">
      <c r="A123" s="30">
        <v>98</v>
      </c>
      <c r="B123" s="392" t="s">
        <v>444</v>
      </c>
      <c r="C123" s="392" t="s">
        <v>106</v>
      </c>
      <c r="D123" s="425" t="s">
        <v>315</v>
      </c>
      <c r="E123" s="394"/>
      <c r="F123" s="434">
        <v>72181.25</v>
      </c>
      <c r="G123" s="395">
        <f t="shared" si="32"/>
        <v>72181.25</v>
      </c>
      <c r="H123" s="369">
        <f t="shared" si="33"/>
        <v>5778.91</v>
      </c>
      <c r="I123" s="369">
        <v>2128.6799999999998</v>
      </c>
      <c r="J123" s="369">
        <f t="shared" si="34"/>
        <v>2071.6</v>
      </c>
      <c r="K123" s="369">
        <f t="shared" si="35"/>
        <v>2194.31</v>
      </c>
      <c r="L123" s="369">
        <f t="shared" si="36"/>
        <v>5124.87</v>
      </c>
      <c r="M123" s="369">
        <f t="shared" si="37"/>
        <v>5117.6499999999996</v>
      </c>
      <c r="N123" s="369">
        <f t="shared" si="38"/>
        <v>717.6</v>
      </c>
      <c r="O123" s="452">
        <v>0</v>
      </c>
      <c r="P123" s="369">
        <f t="shared" si="4"/>
        <v>12173.5</v>
      </c>
      <c r="Q123" s="659">
        <f t="shared" si="39"/>
        <v>60007.75</v>
      </c>
    </row>
    <row r="124" spans="1:17" s="124" customFormat="1" ht="16.5" thickBot="1" x14ac:dyDescent="0.3">
      <c r="A124" s="30">
        <v>99</v>
      </c>
      <c r="B124" s="392" t="s">
        <v>445</v>
      </c>
      <c r="C124" s="392" t="s">
        <v>137</v>
      </c>
      <c r="D124" s="393" t="s">
        <v>353</v>
      </c>
      <c r="E124" s="394"/>
      <c r="F124" s="434">
        <v>72181.25</v>
      </c>
      <c r="G124" s="395">
        <f t="shared" si="32"/>
        <v>72181.25</v>
      </c>
      <c r="H124" s="369">
        <f t="shared" si="33"/>
        <v>5508.89</v>
      </c>
      <c r="I124" s="369">
        <v>0</v>
      </c>
      <c r="J124" s="369">
        <f t="shared" si="34"/>
        <v>2071.6</v>
      </c>
      <c r="K124" s="369">
        <f t="shared" si="35"/>
        <v>2194.31</v>
      </c>
      <c r="L124" s="369">
        <f t="shared" si="36"/>
        <v>5124.87</v>
      </c>
      <c r="M124" s="369">
        <f t="shared" si="37"/>
        <v>5117.6499999999996</v>
      </c>
      <c r="N124" s="369">
        <f t="shared" si="38"/>
        <v>717.6</v>
      </c>
      <c r="O124" s="452">
        <f>1190.12+160</f>
        <v>1350.12</v>
      </c>
      <c r="P124" s="369">
        <f t="shared" si="4"/>
        <v>11124.919999999998</v>
      </c>
      <c r="Q124" s="659">
        <f t="shared" si="39"/>
        <v>61056.33</v>
      </c>
    </row>
    <row r="125" spans="1:17" s="124" customFormat="1" ht="16.5" thickBot="1" x14ac:dyDescent="0.3">
      <c r="A125" s="30">
        <v>101</v>
      </c>
      <c r="B125" s="392" t="s">
        <v>446</v>
      </c>
      <c r="C125" s="392" t="s">
        <v>136</v>
      </c>
      <c r="D125" s="393" t="s">
        <v>315</v>
      </c>
      <c r="E125" s="454"/>
      <c r="F125" s="434">
        <v>72181.25</v>
      </c>
      <c r="G125" s="395">
        <f t="shared" si="32"/>
        <v>72181.25</v>
      </c>
      <c r="H125" s="369">
        <f t="shared" si="33"/>
        <v>5508.89</v>
      </c>
      <c r="I125" s="369">
        <v>0</v>
      </c>
      <c r="J125" s="369">
        <f t="shared" si="34"/>
        <v>2071.6</v>
      </c>
      <c r="K125" s="369">
        <f t="shared" si="35"/>
        <v>2194.31</v>
      </c>
      <c r="L125" s="369">
        <f t="shared" si="36"/>
        <v>5124.87</v>
      </c>
      <c r="M125" s="369">
        <f t="shared" si="37"/>
        <v>5117.6499999999996</v>
      </c>
      <c r="N125" s="369">
        <f t="shared" si="38"/>
        <v>717.6</v>
      </c>
      <c r="O125" s="452">
        <f>1190.12+160</f>
        <v>1350.12</v>
      </c>
      <c r="P125" s="369">
        <f t="shared" si="4"/>
        <v>11124.919999999998</v>
      </c>
      <c r="Q125" s="659">
        <f t="shared" si="39"/>
        <v>61056.33</v>
      </c>
    </row>
    <row r="126" spans="1:17" s="124" customFormat="1" ht="16.5" thickBot="1" x14ac:dyDescent="0.3">
      <c r="A126" s="30">
        <v>102</v>
      </c>
      <c r="B126" s="419" t="s">
        <v>447</v>
      </c>
      <c r="C126" s="419" t="s">
        <v>114</v>
      </c>
      <c r="D126" s="393" t="s">
        <v>315</v>
      </c>
      <c r="E126" s="394"/>
      <c r="F126" s="434">
        <v>72181.25</v>
      </c>
      <c r="G126" s="395">
        <f t="shared" si="32"/>
        <v>72181.25</v>
      </c>
      <c r="H126" s="369">
        <f t="shared" si="33"/>
        <v>5778.91</v>
      </c>
      <c r="I126" s="369">
        <v>1425.74</v>
      </c>
      <c r="J126" s="369">
        <f t="shared" si="34"/>
        <v>2071.6</v>
      </c>
      <c r="K126" s="369">
        <f t="shared" si="35"/>
        <v>2194.31</v>
      </c>
      <c r="L126" s="369">
        <f t="shared" si="36"/>
        <v>5124.87</v>
      </c>
      <c r="M126" s="369">
        <f t="shared" si="37"/>
        <v>5117.6499999999996</v>
      </c>
      <c r="N126" s="369">
        <f t="shared" si="38"/>
        <v>717.6</v>
      </c>
      <c r="O126" s="422">
        <v>0</v>
      </c>
      <c r="P126" s="369">
        <f t="shared" si="4"/>
        <v>11470.56</v>
      </c>
      <c r="Q126" s="659">
        <f t="shared" si="39"/>
        <v>60710.69</v>
      </c>
    </row>
    <row r="127" spans="1:17" s="124" customFormat="1" ht="16.5" thickBot="1" x14ac:dyDescent="0.3">
      <c r="A127" s="30">
        <v>103</v>
      </c>
      <c r="B127" s="392" t="s">
        <v>448</v>
      </c>
      <c r="C127" s="392" t="s">
        <v>124</v>
      </c>
      <c r="D127" s="393" t="s">
        <v>315</v>
      </c>
      <c r="E127" s="394"/>
      <c r="F127" s="451">
        <v>72181.25</v>
      </c>
      <c r="G127" s="395">
        <f t="shared" si="32"/>
        <v>72181.25</v>
      </c>
      <c r="H127" s="369">
        <f t="shared" si="33"/>
        <v>5778.91</v>
      </c>
      <c r="I127" s="369">
        <v>0</v>
      </c>
      <c r="J127" s="369">
        <f t="shared" si="34"/>
        <v>2071.6</v>
      </c>
      <c r="K127" s="369">
        <f t="shared" si="35"/>
        <v>2194.31</v>
      </c>
      <c r="L127" s="369">
        <f t="shared" si="36"/>
        <v>5124.87</v>
      </c>
      <c r="M127" s="369">
        <f t="shared" si="37"/>
        <v>5117.6499999999996</v>
      </c>
      <c r="N127" s="369">
        <f t="shared" si="38"/>
        <v>717.6</v>
      </c>
      <c r="O127" s="422">
        <v>0</v>
      </c>
      <c r="P127" s="369">
        <f t="shared" si="4"/>
        <v>10044.82</v>
      </c>
      <c r="Q127" s="659">
        <f t="shared" si="39"/>
        <v>62136.43</v>
      </c>
    </row>
    <row r="128" spans="1:17" s="124" customFormat="1" ht="16.5" thickBot="1" x14ac:dyDescent="0.3">
      <c r="A128" s="30">
        <v>104</v>
      </c>
      <c r="B128" s="392" t="s">
        <v>449</v>
      </c>
      <c r="C128" s="392" t="s">
        <v>125</v>
      </c>
      <c r="D128" s="393" t="s">
        <v>315</v>
      </c>
      <c r="E128" s="394"/>
      <c r="F128" s="451">
        <v>72181.25</v>
      </c>
      <c r="G128" s="395">
        <f t="shared" si="32"/>
        <v>72181.25</v>
      </c>
      <c r="H128" s="369">
        <f t="shared" si="33"/>
        <v>5778.91</v>
      </c>
      <c r="I128" s="369">
        <v>0</v>
      </c>
      <c r="J128" s="369">
        <f t="shared" si="34"/>
        <v>2071.6</v>
      </c>
      <c r="K128" s="369">
        <f t="shared" si="35"/>
        <v>2194.31</v>
      </c>
      <c r="L128" s="369">
        <f t="shared" si="36"/>
        <v>5124.87</v>
      </c>
      <c r="M128" s="369">
        <f t="shared" si="37"/>
        <v>5117.6499999999996</v>
      </c>
      <c r="N128" s="369">
        <f t="shared" si="38"/>
        <v>717.6</v>
      </c>
      <c r="O128" s="422">
        <v>0</v>
      </c>
      <c r="P128" s="369">
        <f t="shared" si="4"/>
        <v>10044.82</v>
      </c>
      <c r="Q128" s="659">
        <f t="shared" si="39"/>
        <v>62136.43</v>
      </c>
    </row>
    <row r="129" spans="1:17" s="124" customFormat="1" ht="16.5" thickBot="1" x14ac:dyDescent="0.3">
      <c r="A129" s="30">
        <v>105</v>
      </c>
      <c r="B129" s="419" t="s">
        <v>450</v>
      </c>
      <c r="C129" s="419" t="s">
        <v>139</v>
      </c>
      <c r="D129" s="425" t="s">
        <v>451</v>
      </c>
      <c r="E129" s="394"/>
      <c r="F129" s="451">
        <v>72181.25</v>
      </c>
      <c r="G129" s="395">
        <f t="shared" si="32"/>
        <v>72181.25</v>
      </c>
      <c r="H129" s="369">
        <f t="shared" si="33"/>
        <v>5778.91</v>
      </c>
      <c r="I129" s="369">
        <v>0</v>
      </c>
      <c r="J129" s="369">
        <f t="shared" si="34"/>
        <v>2071.6</v>
      </c>
      <c r="K129" s="369">
        <f t="shared" si="35"/>
        <v>2194.31</v>
      </c>
      <c r="L129" s="369">
        <f t="shared" si="36"/>
        <v>5124.87</v>
      </c>
      <c r="M129" s="369">
        <f t="shared" si="37"/>
        <v>5117.6499999999996</v>
      </c>
      <c r="N129" s="369">
        <f t="shared" si="38"/>
        <v>717.6</v>
      </c>
      <c r="O129" s="422">
        <v>0</v>
      </c>
      <c r="P129" s="369">
        <f t="shared" si="4"/>
        <v>10044.82</v>
      </c>
      <c r="Q129" s="659">
        <f t="shared" si="39"/>
        <v>62136.43</v>
      </c>
    </row>
    <row r="130" spans="1:17" s="124" customFormat="1" ht="16.5" thickBot="1" x14ac:dyDescent="0.3">
      <c r="A130" s="30">
        <v>106</v>
      </c>
      <c r="B130" s="392" t="s">
        <v>452</v>
      </c>
      <c r="C130" s="392" t="s">
        <v>115</v>
      </c>
      <c r="D130" s="425" t="s">
        <v>451</v>
      </c>
      <c r="E130" s="394"/>
      <c r="F130" s="451">
        <v>72181.25</v>
      </c>
      <c r="G130" s="395">
        <f t="shared" si="32"/>
        <v>72181.25</v>
      </c>
      <c r="H130" s="369">
        <f t="shared" si="33"/>
        <v>5778.91</v>
      </c>
      <c r="I130" s="369">
        <v>0</v>
      </c>
      <c r="J130" s="369">
        <f t="shared" si="34"/>
        <v>2071.6</v>
      </c>
      <c r="K130" s="369">
        <f t="shared" si="35"/>
        <v>2194.31</v>
      </c>
      <c r="L130" s="369">
        <f t="shared" si="36"/>
        <v>5124.87</v>
      </c>
      <c r="M130" s="369">
        <f t="shared" si="37"/>
        <v>5117.6499999999996</v>
      </c>
      <c r="N130" s="369">
        <f t="shared" si="38"/>
        <v>717.6</v>
      </c>
      <c r="O130" s="422">
        <v>0</v>
      </c>
      <c r="P130" s="369">
        <f t="shared" si="4"/>
        <v>10044.82</v>
      </c>
      <c r="Q130" s="659">
        <f t="shared" si="39"/>
        <v>62136.43</v>
      </c>
    </row>
    <row r="131" spans="1:17" s="124" customFormat="1" ht="16.5" thickBot="1" x14ac:dyDescent="0.3">
      <c r="A131" s="30">
        <v>107</v>
      </c>
      <c r="B131" s="392" t="s">
        <v>453</v>
      </c>
      <c r="C131" s="392" t="s">
        <v>129</v>
      </c>
      <c r="D131" s="425" t="s">
        <v>353</v>
      </c>
      <c r="E131" s="394"/>
      <c r="F131" s="451">
        <v>72181.25</v>
      </c>
      <c r="G131" s="395">
        <f t="shared" si="32"/>
        <v>72181.25</v>
      </c>
      <c r="H131" s="369">
        <f t="shared" si="33"/>
        <v>5778.91</v>
      </c>
      <c r="I131" s="369">
        <v>709.56</v>
      </c>
      <c r="J131" s="369">
        <f t="shared" si="34"/>
        <v>2071.6</v>
      </c>
      <c r="K131" s="369">
        <f t="shared" si="35"/>
        <v>2194.31</v>
      </c>
      <c r="L131" s="369">
        <f t="shared" si="36"/>
        <v>5124.87</v>
      </c>
      <c r="M131" s="369">
        <f t="shared" si="37"/>
        <v>5117.6499999999996</v>
      </c>
      <c r="N131" s="369">
        <f t="shared" si="38"/>
        <v>717.6</v>
      </c>
      <c r="O131" s="422">
        <v>0</v>
      </c>
      <c r="P131" s="369">
        <f t="shared" si="4"/>
        <v>10754.38</v>
      </c>
      <c r="Q131" s="659">
        <f t="shared" si="39"/>
        <v>61426.87</v>
      </c>
    </row>
    <row r="132" spans="1:17" s="124" customFormat="1" ht="16.5" thickBot="1" x14ac:dyDescent="0.3">
      <c r="A132" s="30">
        <v>108</v>
      </c>
      <c r="B132" s="392" t="s">
        <v>454</v>
      </c>
      <c r="C132" s="392" t="s">
        <v>138</v>
      </c>
      <c r="D132" s="425" t="s">
        <v>451</v>
      </c>
      <c r="E132" s="394"/>
      <c r="F132" s="451">
        <v>72181.25</v>
      </c>
      <c r="G132" s="395">
        <f t="shared" si="32"/>
        <v>72181.25</v>
      </c>
      <c r="H132" s="369">
        <f t="shared" si="33"/>
        <v>5778.91</v>
      </c>
      <c r="I132" s="453">
        <v>2141.92</v>
      </c>
      <c r="J132" s="369">
        <f t="shared" si="34"/>
        <v>2071.6</v>
      </c>
      <c r="K132" s="369">
        <f t="shared" si="35"/>
        <v>2194.31</v>
      </c>
      <c r="L132" s="369">
        <f t="shared" si="36"/>
        <v>5124.87</v>
      </c>
      <c r="M132" s="369">
        <f t="shared" si="37"/>
        <v>5117.6499999999996</v>
      </c>
      <c r="N132" s="369">
        <f t="shared" si="38"/>
        <v>717.6</v>
      </c>
      <c r="O132" s="422">
        <v>0</v>
      </c>
      <c r="P132" s="369">
        <f t="shared" si="4"/>
        <v>12186.74</v>
      </c>
      <c r="Q132" s="659">
        <f t="shared" si="39"/>
        <v>59994.51</v>
      </c>
    </row>
    <row r="133" spans="1:17" s="124" customFormat="1" ht="16.5" thickBot="1" x14ac:dyDescent="0.3">
      <c r="A133" s="30">
        <v>109</v>
      </c>
      <c r="B133" s="392" t="s">
        <v>455</v>
      </c>
      <c r="C133" s="392" t="s">
        <v>112</v>
      </c>
      <c r="D133" s="425" t="s">
        <v>315</v>
      </c>
      <c r="E133" s="394"/>
      <c r="F133" s="434">
        <v>72181.25</v>
      </c>
      <c r="G133" s="395">
        <f t="shared" si="32"/>
        <v>72181.25</v>
      </c>
      <c r="H133" s="369">
        <f t="shared" si="33"/>
        <v>5508.89</v>
      </c>
      <c r="I133" s="369">
        <v>0</v>
      </c>
      <c r="J133" s="369">
        <f t="shared" si="34"/>
        <v>2071.6</v>
      </c>
      <c r="K133" s="369">
        <f t="shared" si="35"/>
        <v>2194.31</v>
      </c>
      <c r="L133" s="369">
        <f t="shared" si="36"/>
        <v>5124.87</v>
      </c>
      <c r="M133" s="369">
        <f t="shared" si="37"/>
        <v>5117.6499999999996</v>
      </c>
      <c r="N133" s="369">
        <f t="shared" si="38"/>
        <v>717.6</v>
      </c>
      <c r="O133" s="452">
        <f>1190.12+160</f>
        <v>1350.12</v>
      </c>
      <c r="P133" s="369">
        <f t="shared" si="4"/>
        <v>11124.919999999998</v>
      </c>
      <c r="Q133" s="659">
        <f t="shared" si="39"/>
        <v>61056.33</v>
      </c>
    </row>
    <row r="134" spans="1:17" s="124" customFormat="1" ht="16.5" thickBot="1" x14ac:dyDescent="0.3">
      <c r="A134" s="30">
        <v>110</v>
      </c>
      <c r="B134" s="392" t="s">
        <v>456</v>
      </c>
      <c r="C134" s="392" t="s">
        <v>120</v>
      </c>
      <c r="D134" s="425" t="s">
        <v>353</v>
      </c>
      <c r="E134" s="394"/>
      <c r="F134" s="434">
        <v>72181.25</v>
      </c>
      <c r="G134" s="395">
        <f t="shared" si="32"/>
        <v>72181.25</v>
      </c>
      <c r="H134" s="369">
        <f t="shared" si="33"/>
        <v>5778.91</v>
      </c>
      <c r="I134" s="369">
        <v>2141.92</v>
      </c>
      <c r="J134" s="369">
        <f t="shared" si="34"/>
        <v>2071.6</v>
      </c>
      <c r="K134" s="369">
        <f t="shared" si="35"/>
        <v>2194.31</v>
      </c>
      <c r="L134" s="369">
        <f t="shared" si="36"/>
        <v>5124.87</v>
      </c>
      <c r="M134" s="369">
        <f t="shared" si="37"/>
        <v>5117.6499999999996</v>
      </c>
      <c r="N134" s="369">
        <f t="shared" si="38"/>
        <v>717.6</v>
      </c>
      <c r="O134" s="452">
        <v>0</v>
      </c>
      <c r="P134" s="369">
        <f t="shared" si="4"/>
        <v>12186.74</v>
      </c>
      <c r="Q134" s="659">
        <f t="shared" si="39"/>
        <v>59994.51</v>
      </c>
    </row>
    <row r="135" spans="1:17" s="124" customFormat="1" ht="16.5" thickBot="1" x14ac:dyDescent="0.3">
      <c r="A135" s="30">
        <v>111</v>
      </c>
      <c r="B135" s="392" t="s">
        <v>457</v>
      </c>
      <c r="C135" s="392" t="s">
        <v>142</v>
      </c>
      <c r="D135" s="393" t="s">
        <v>353</v>
      </c>
      <c r="E135" s="394"/>
      <c r="F135" s="451">
        <v>72181.25</v>
      </c>
      <c r="G135" s="395">
        <f t="shared" si="32"/>
        <v>72181.25</v>
      </c>
      <c r="H135" s="369">
        <f t="shared" si="33"/>
        <v>5778.91</v>
      </c>
      <c r="I135" s="369">
        <v>0</v>
      </c>
      <c r="J135" s="369">
        <f t="shared" si="34"/>
        <v>2071.6</v>
      </c>
      <c r="K135" s="369">
        <f t="shared" si="35"/>
        <v>2194.31</v>
      </c>
      <c r="L135" s="369">
        <f t="shared" si="36"/>
        <v>5124.87</v>
      </c>
      <c r="M135" s="369">
        <f t="shared" si="37"/>
        <v>5117.6499999999996</v>
      </c>
      <c r="N135" s="369">
        <f t="shared" si="38"/>
        <v>717.6</v>
      </c>
      <c r="O135" s="452">
        <v>0</v>
      </c>
      <c r="P135" s="369">
        <f t="shared" si="4"/>
        <v>10044.82</v>
      </c>
      <c r="Q135" s="659">
        <f t="shared" si="39"/>
        <v>62136.43</v>
      </c>
    </row>
    <row r="136" spans="1:17" s="124" customFormat="1" ht="16.5" thickBot="1" x14ac:dyDescent="0.3">
      <c r="A136" s="30">
        <v>113</v>
      </c>
      <c r="B136" s="392" t="s">
        <v>458</v>
      </c>
      <c r="C136" s="392" t="s">
        <v>122</v>
      </c>
      <c r="D136" s="393" t="s">
        <v>451</v>
      </c>
      <c r="E136" s="394"/>
      <c r="F136" s="451">
        <v>72181.25</v>
      </c>
      <c r="G136" s="395">
        <f t="shared" si="32"/>
        <v>72181.25</v>
      </c>
      <c r="H136" s="369">
        <f t="shared" si="33"/>
        <v>5778.91</v>
      </c>
      <c r="I136" s="369">
        <v>2864.72</v>
      </c>
      <c r="J136" s="369">
        <f t="shared" si="34"/>
        <v>2071.6</v>
      </c>
      <c r="K136" s="369">
        <f t="shared" si="35"/>
        <v>2194.31</v>
      </c>
      <c r="L136" s="369">
        <f t="shared" si="36"/>
        <v>5124.87</v>
      </c>
      <c r="M136" s="369">
        <f t="shared" si="37"/>
        <v>5117.6499999999996</v>
      </c>
      <c r="N136" s="369">
        <f t="shared" si="38"/>
        <v>717.6</v>
      </c>
      <c r="O136" s="452">
        <v>0</v>
      </c>
      <c r="P136" s="369">
        <f t="shared" si="4"/>
        <v>12909.539999999999</v>
      </c>
      <c r="Q136" s="659">
        <f t="shared" si="39"/>
        <v>59271.71</v>
      </c>
    </row>
    <row r="137" spans="1:17" s="124" customFormat="1" ht="16.5" thickBot="1" x14ac:dyDescent="0.3">
      <c r="A137" s="30">
        <v>114</v>
      </c>
      <c r="B137" s="392" t="s">
        <v>459</v>
      </c>
      <c r="C137" s="392" t="s">
        <v>116</v>
      </c>
      <c r="D137" s="393" t="s">
        <v>353</v>
      </c>
      <c r="E137" s="394"/>
      <c r="F137" s="451">
        <v>72181.25</v>
      </c>
      <c r="G137" s="395">
        <f t="shared" si="32"/>
        <v>72181.25</v>
      </c>
      <c r="H137" s="369">
        <f t="shared" si="33"/>
        <v>5778.91</v>
      </c>
      <c r="I137" s="369">
        <v>0</v>
      </c>
      <c r="J137" s="369">
        <f t="shared" si="34"/>
        <v>2071.6</v>
      </c>
      <c r="K137" s="369">
        <f t="shared" si="35"/>
        <v>2194.31</v>
      </c>
      <c r="L137" s="369">
        <f t="shared" si="36"/>
        <v>5124.87</v>
      </c>
      <c r="M137" s="369">
        <f t="shared" si="37"/>
        <v>5117.6499999999996</v>
      </c>
      <c r="N137" s="369">
        <f t="shared" si="38"/>
        <v>717.6</v>
      </c>
      <c r="O137" s="452">
        <v>0</v>
      </c>
      <c r="P137" s="369">
        <f t="shared" si="4"/>
        <v>10044.82</v>
      </c>
      <c r="Q137" s="659">
        <f t="shared" si="39"/>
        <v>62136.43</v>
      </c>
    </row>
    <row r="138" spans="1:17" s="124" customFormat="1" ht="16.5" thickBot="1" x14ac:dyDescent="0.3">
      <c r="A138" s="30">
        <v>116</v>
      </c>
      <c r="B138" s="498" t="s">
        <v>460</v>
      </c>
      <c r="C138" s="427" t="s">
        <v>127</v>
      </c>
      <c r="D138" s="393" t="s">
        <v>353</v>
      </c>
      <c r="E138" s="394"/>
      <c r="F138" s="451">
        <v>72181.25</v>
      </c>
      <c r="G138" s="395">
        <f t="shared" si="32"/>
        <v>72181.25</v>
      </c>
      <c r="H138" s="369">
        <f t="shared" si="33"/>
        <v>5778.91</v>
      </c>
      <c r="I138" s="369">
        <v>709.56</v>
      </c>
      <c r="J138" s="369">
        <f t="shared" si="34"/>
        <v>2071.6</v>
      </c>
      <c r="K138" s="369">
        <f t="shared" si="35"/>
        <v>2194.31</v>
      </c>
      <c r="L138" s="369">
        <f t="shared" si="36"/>
        <v>5124.87</v>
      </c>
      <c r="M138" s="369">
        <f t="shared" si="37"/>
        <v>5117.6499999999996</v>
      </c>
      <c r="N138" s="369">
        <f t="shared" si="38"/>
        <v>717.6</v>
      </c>
      <c r="O138" s="452">
        <v>0</v>
      </c>
      <c r="P138" s="369">
        <f t="shared" si="4"/>
        <v>10754.38</v>
      </c>
      <c r="Q138" s="659">
        <f t="shared" si="39"/>
        <v>61426.87</v>
      </c>
    </row>
    <row r="139" spans="1:17" s="124" customFormat="1" ht="16.5" thickBot="1" x14ac:dyDescent="0.3">
      <c r="A139" s="30">
        <v>117</v>
      </c>
      <c r="B139" s="427" t="s">
        <v>461</v>
      </c>
      <c r="C139" s="427" t="s">
        <v>44</v>
      </c>
      <c r="D139" s="393" t="s">
        <v>315</v>
      </c>
      <c r="E139" s="394"/>
      <c r="F139" s="451">
        <v>72181.25</v>
      </c>
      <c r="G139" s="395">
        <f t="shared" si="32"/>
        <v>72181.25</v>
      </c>
      <c r="H139" s="369">
        <f t="shared" si="33"/>
        <v>5778.91</v>
      </c>
      <c r="I139" s="369">
        <v>1425.74</v>
      </c>
      <c r="J139" s="369">
        <f t="shared" si="34"/>
        <v>2071.6</v>
      </c>
      <c r="K139" s="369">
        <f t="shared" si="35"/>
        <v>2194.31</v>
      </c>
      <c r="L139" s="369">
        <f t="shared" si="36"/>
        <v>5124.87</v>
      </c>
      <c r="M139" s="369">
        <f t="shared" si="37"/>
        <v>5117.6499999999996</v>
      </c>
      <c r="N139" s="369">
        <f t="shared" si="38"/>
        <v>717.6</v>
      </c>
      <c r="O139" s="452">
        <v>0</v>
      </c>
      <c r="P139" s="369">
        <f t="shared" si="4"/>
        <v>11470.56</v>
      </c>
      <c r="Q139" s="659">
        <f t="shared" si="39"/>
        <v>60710.69</v>
      </c>
    </row>
    <row r="140" spans="1:17" s="124" customFormat="1" ht="16.5" thickBot="1" x14ac:dyDescent="0.3">
      <c r="A140" s="30">
        <v>118</v>
      </c>
      <c r="B140" s="427" t="s">
        <v>462</v>
      </c>
      <c r="C140" s="427" t="s">
        <v>463</v>
      </c>
      <c r="D140" s="393" t="s">
        <v>353</v>
      </c>
      <c r="E140" s="394"/>
      <c r="F140" s="451">
        <v>72181.25</v>
      </c>
      <c r="G140" s="395">
        <f t="shared" si="32"/>
        <v>72181.25</v>
      </c>
      <c r="H140" s="369">
        <f t="shared" si="33"/>
        <v>5778.91</v>
      </c>
      <c r="I140" s="369">
        <v>0</v>
      </c>
      <c r="J140" s="369">
        <f t="shared" si="34"/>
        <v>2071.6</v>
      </c>
      <c r="K140" s="369">
        <f t="shared" si="35"/>
        <v>2194.31</v>
      </c>
      <c r="L140" s="369">
        <f t="shared" si="36"/>
        <v>5124.87</v>
      </c>
      <c r="M140" s="369">
        <f t="shared" si="37"/>
        <v>5117.6499999999996</v>
      </c>
      <c r="N140" s="369">
        <f t="shared" si="38"/>
        <v>717.6</v>
      </c>
      <c r="O140" s="452">
        <v>0</v>
      </c>
      <c r="P140" s="369">
        <f t="shared" si="4"/>
        <v>10044.82</v>
      </c>
      <c r="Q140" s="659">
        <f t="shared" si="39"/>
        <v>62136.43</v>
      </c>
    </row>
    <row r="141" spans="1:17" s="124" customFormat="1" ht="16.5" thickBot="1" x14ac:dyDescent="0.3">
      <c r="A141" s="30">
        <v>119</v>
      </c>
      <c r="B141" s="427" t="s">
        <v>464</v>
      </c>
      <c r="C141" s="427" t="s">
        <v>113</v>
      </c>
      <c r="D141" s="393" t="s">
        <v>353</v>
      </c>
      <c r="E141" s="371"/>
      <c r="F141" s="451">
        <v>72181.25</v>
      </c>
      <c r="G141" s="395">
        <f t="shared" si="32"/>
        <v>72181.25</v>
      </c>
      <c r="H141" s="369">
        <f t="shared" si="33"/>
        <v>5778.91</v>
      </c>
      <c r="I141" s="369">
        <v>0</v>
      </c>
      <c r="J141" s="369">
        <f t="shared" si="34"/>
        <v>2071.6</v>
      </c>
      <c r="K141" s="369">
        <f t="shared" si="35"/>
        <v>2194.31</v>
      </c>
      <c r="L141" s="369">
        <f t="shared" si="36"/>
        <v>5124.87</v>
      </c>
      <c r="M141" s="369">
        <f t="shared" si="37"/>
        <v>5117.6499999999996</v>
      </c>
      <c r="N141" s="369">
        <f t="shared" si="38"/>
        <v>717.6</v>
      </c>
      <c r="O141" s="452">
        <v>0</v>
      </c>
      <c r="P141" s="369">
        <f t="shared" si="4"/>
        <v>10044.82</v>
      </c>
      <c r="Q141" s="659">
        <f t="shared" si="39"/>
        <v>62136.43</v>
      </c>
    </row>
    <row r="142" spans="1:17" s="124" customFormat="1" ht="16.5" thickBot="1" x14ac:dyDescent="0.3">
      <c r="A142" s="30">
        <v>120</v>
      </c>
      <c r="B142" s="427" t="s">
        <v>465</v>
      </c>
      <c r="C142" s="427" t="s">
        <v>128</v>
      </c>
      <c r="D142" s="393" t="s">
        <v>353</v>
      </c>
      <c r="E142" s="394"/>
      <c r="F142" s="451">
        <v>72181.25</v>
      </c>
      <c r="G142" s="395">
        <f t="shared" si="32"/>
        <v>72181.25</v>
      </c>
      <c r="H142" s="369">
        <f t="shared" si="33"/>
        <v>5778.91</v>
      </c>
      <c r="I142" s="369">
        <v>0</v>
      </c>
      <c r="J142" s="369">
        <f t="shared" si="34"/>
        <v>2071.6</v>
      </c>
      <c r="K142" s="369">
        <f t="shared" si="35"/>
        <v>2194.31</v>
      </c>
      <c r="L142" s="369">
        <f t="shared" si="36"/>
        <v>5124.87</v>
      </c>
      <c r="M142" s="369">
        <f t="shared" si="37"/>
        <v>5117.6499999999996</v>
      </c>
      <c r="N142" s="369">
        <f t="shared" si="38"/>
        <v>717.6</v>
      </c>
      <c r="O142" s="452">
        <v>0</v>
      </c>
      <c r="P142" s="369">
        <f t="shared" si="4"/>
        <v>10044.82</v>
      </c>
      <c r="Q142" s="659">
        <f t="shared" si="39"/>
        <v>62136.43</v>
      </c>
    </row>
    <row r="143" spans="1:17" s="124" customFormat="1" ht="16.5" thickBot="1" x14ac:dyDescent="0.3">
      <c r="A143" s="30">
        <v>121</v>
      </c>
      <c r="B143" s="392" t="s">
        <v>466</v>
      </c>
      <c r="C143" s="392" t="s">
        <v>108</v>
      </c>
      <c r="D143" s="393" t="s">
        <v>353</v>
      </c>
      <c r="E143" s="394"/>
      <c r="F143" s="451">
        <v>72181.25</v>
      </c>
      <c r="G143" s="395">
        <f t="shared" si="32"/>
        <v>72181.25</v>
      </c>
      <c r="H143" s="369">
        <f t="shared" si="33"/>
        <v>5508.89</v>
      </c>
      <c r="I143" s="369">
        <v>1419.12</v>
      </c>
      <c r="J143" s="369">
        <f t="shared" si="34"/>
        <v>2071.6</v>
      </c>
      <c r="K143" s="369">
        <f t="shared" si="35"/>
        <v>2194.31</v>
      </c>
      <c r="L143" s="369">
        <f t="shared" si="36"/>
        <v>5124.87</v>
      </c>
      <c r="M143" s="369">
        <f t="shared" si="37"/>
        <v>5117.6499999999996</v>
      </c>
      <c r="N143" s="369">
        <f t="shared" si="38"/>
        <v>717.6</v>
      </c>
      <c r="O143" s="452">
        <f>1190.12+160</f>
        <v>1350.12</v>
      </c>
      <c r="P143" s="369">
        <f t="shared" si="4"/>
        <v>12544.04</v>
      </c>
      <c r="Q143" s="659">
        <f t="shared" si="39"/>
        <v>59637.21</v>
      </c>
    </row>
    <row r="144" spans="1:17" s="124" customFormat="1" ht="16.5" thickBot="1" x14ac:dyDescent="0.3">
      <c r="A144" s="30">
        <v>122</v>
      </c>
      <c r="B144" s="392" t="s">
        <v>467</v>
      </c>
      <c r="C144" s="392" t="s">
        <v>121</v>
      </c>
      <c r="D144" s="393" t="s">
        <v>315</v>
      </c>
      <c r="E144" s="394"/>
      <c r="F144" s="451">
        <v>72181.25</v>
      </c>
      <c r="G144" s="395">
        <f t="shared" si="32"/>
        <v>72181.25</v>
      </c>
      <c r="H144" s="369">
        <f t="shared" si="33"/>
        <v>5778.91</v>
      </c>
      <c r="I144" s="369">
        <v>0</v>
      </c>
      <c r="J144" s="369">
        <f t="shared" si="34"/>
        <v>2071.6</v>
      </c>
      <c r="K144" s="369">
        <f t="shared" si="35"/>
        <v>2194.31</v>
      </c>
      <c r="L144" s="369">
        <f t="shared" si="36"/>
        <v>5124.87</v>
      </c>
      <c r="M144" s="369">
        <f t="shared" si="37"/>
        <v>5117.6499999999996</v>
      </c>
      <c r="N144" s="369">
        <f t="shared" si="38"/>
        <v>717.6</v>
      </c>
      <c r="O144" s="452">
        <v>0</v>
      </c>
      <c r="P144" s="369">
        <f t="shared" si="4"/>
        <v>10044.82</v>
      </c>
      <c r="Q144" s="659">
        <f t="shared" si="39"/>
        <v>62136.43</v>
      </c>
    </row>
    <row r="145" spans="1:17" s="124" customFormat="1" ht="16.5" thickBot="1" x14ac:dyDescent="0.3">
      <c r="A145" s="30">
        <v>123</v>
      </c>
      <c r="B145" s="427" t="s">
        <v>468</v>
      </c>
      <c r="C145" s="427" t="s">
        <v>126</v>
      </c>
      <c r="D145" s="393" t="s">
        <v>315</v>
      </c>
      <c r="E145" s="394"/>
      <c r="F145" s="451">
        <v>72181.25</v>
      </c>
      <c r="G145" s="395">
        <f t="shared" si="32"/>
        <v>72181.25</v>
      </c>
      <c r="H145" s="369">
        <f t="shared" si="33"/>
        <v>5778.91</v>
      </c>
      <c r="I145" s="369">
        <v>0</v>
      </c>
      <c r="J145" s="369">
        <f t="shared" si="34"/>
        <v>2071.6</v>
      </c>
      <c r="K145" s="369">
        <f t="shared" si="35"/>
        <v>2194.31</v>
      </c>
      <c r="L145" s="369">
        <f t="shared" si="36"/>
        <v>5124.87</v>
      </c>
      <c r="M145" s="369">
        <f t="shared" si="37"/>
        <v>5117.6499999999996</v>
      </c>
      <c r="N145" s="369">
        <f t="shared" si="38"/>
        <v>717.6</v>
      </c>
      <c r="O145" s="452">
        <v>0</v>
      </c>
      <c r="P145" s="369">
        <f t="shared" si="4"/>
        <v>10044.82</v>
      </c>
      <c r="Q145" s="659">
        <f t="shared" si="39"/>
        <v>62136.43</v>
      </c>
    </row>
    <row r="146" spans="1:17" s="124" customFormat="1" ht="16.5" thickBot="1" x14ac:dyDescent="0.3">
      <c r="A146" s="30">
        <v>124</v>
      </c>
      <c r="B146" s="419" t="s">
        <v>469</v>
      </c>
      <c r="C146" s="419" t="s">
        <v>132</v>
      </c>
      <c r="D146" s="393" t="s">
        <v>353</v>
      </c>
      <c r="E146" s="394"/>
      <c r="F146" s="451">
        <v>72181.25</v>
      </c>
      <c r="G146" s="395">
        <f t="shared" si="32"/>
        <v>72181.25</v>
      </c>
      <c r="H146" s="369">
        <f t="shared" si="33"/>
        <v>5778.91</v>
      </c>
      <c r="I146" s="369">
        <v>0</v>
      </c>
      <c r="J146" s="369">
        <f t="shared" si="34"/>
        <v>2071.6</v>
      </c>
      <c r="K146" s="369">
        <f t="shared" si="35"/>
        <v>2194.31</v>
      </c>
      <c r="L146" s="369">
        <f t="shared" si="36"/>
        <v>5124.87</v>
      </c>
      <c r="M146" s="369">
        <f t="shared" si="37"/>
        <v>5117.6499999999996</v>
      </c>
      <c r="N146" s="369">
        <f t="shared" si="38"/>
        <v>717.6</v>
      </c>
      <c r="O146" s="452">
        <v>0</v>
      </c>
      <c r="P146" s="369">
        <f t="shared" si="4"/>
        <v>10044.82</v>
      </c>
      <c r="Q146" s="659">
        <f t="shared" si="39"/>
        <v>62136.43</v>
      </c>
    </row>
    <row r="147" spans="1:17" s="124" customFormat="1" ht="16.5" thickBot="1" x14ac:dyDescent="0.3">
      <c r="A147" s="30">
        <v>125</v>
      </c>
      <c r="B147" s="499" t="s">
        <v>470</v>
      </c>
      <c r="C147" s="499" t="s">
        <v>111</v>
      </c>
      <c r="D147" s="393" t="s">
        <v>315</v>
      </c>
      <c r="E147" s="394"/>
      <c r="F147" s="451">
        <v>72181.25</v>
      </c>
      <c r="G147" s="395">
        <f t="shared" si="32"/>
        <v>72181.25</v>
      </c>
      <c r="H147" s="369">
        <f t="shared" si="33"/>
        <v>5508.89</v>
      </c>
      <c r="I147" s="369">
        <v>0</v>
      </c>
      <c r="J147" s="369">
        <f t="shared" si="34"/>
        <v>2071.6</v>
      </c>
      <c r="K147" s="369">
        <f t="shared" si="35"/>
        <v>2194.31</v>
      </c>
      <c r="L147" s="369">
        <f t="shared" si="36"/>
        <v>5124.87</v>
      </c>
      <c r="M147" s="369">
        <f t="shared" si="37"/>
        <v>5117.6499999999996</v>
      </c>
      <c r="N147" s="369">
        <f t="shared" si="38"/>
        <v>717.6</v>
      </c>
      <c r="O147" s="452">
        <f>1190.12+160</f>
        <v>1350.12</v>
      </c>
      <c r="P147" s="369">
        <f t="shared" si="4"/>
        <v>11124.919999999998</v>
      </c>
      <c r="Q147" s="659">
        <f t="shared" si="39"/>
        <v>61056.33</v>
      </c>
    </row>
    <row r="148" spans="1:17" s="124" customFormat="1" ht="16.5" thickBot="1" x14ac:dyDescent="0.3">
      <c r="A148" s="30">
        <v>126</v>
      </c>
      <c r="B148" s="419" t="s">
        <v>471</v>
      </c>
      <c r="C148" s="419" t="s">
        <v>134</v>
      </c>
      <c r="D148" s="393" t="s">
        <v>315</v>
      </c>
      <c r="E148" s="394"/>
      <c r="F148" s="451">
        <v>72181.25</v>
      </c>
      <c r="G148" s="395">
        <f t="shared" si="32"/>
        <v>72181.25</v>
      </c>
      <c r="H148" s="369">
        <f t="shared" si="33"/>
        <v>5778.91</v>
      </c>
      <c r="I148" s="369">
        <v>0</v>
      </c>
      <c r="J148" s="369">
        <f t="shared" si="34"/>
        <v>2071.6</v>
      </c>
      <c r="K148" s="369">
        <f t="shared" si="35"/>
        <v>2194.31</v>
      </c>
      <c r="L148" s="369">
        <f t="shared" si="36"/>
        <v>5124.87</v>
      </c>
      <c r="M148" s="369">
        <f t="shared" si="37"/>
        <v>5117.6499999999996</v>
      </c>
      <c r="N148" s="369">
        <f t="shared" si="38"/>
        <v>717.6</v>
      </c>
      <c r="O148" s="452">
        <v>0</v>
      </c>
      <c r="P148" s="369">
        <f t="shared" si="4"/>
        <v>10044.82</v>
      </c>
      <c r="Q148" s="659">
        <f t="shared" si="39"/>
        <v>62136.43</v>
      </c>
    </row>
    <row r="149" spans="1:17" s="124" customFormat="1" ht="16.5" thickBot="1" x14ac:dyDescent="0.3">
      <c r="A149" s="30">
        <v>127</v>
      </c>
      <c r="B149" s="419" t="s">
        <v>472</v>
      </c>
      <c r="C149" s="419" t="s">
        <v>473</v>
      </c>
      <c r="D149" s="393" t="s">
        <v>474</v>
      </c>
      <c r="E149" s="394"/>
      <c r="F149" s="451">
        <v>72181.25</v>
      </c>
      <c r="G149" s="395">
        <f t="shared" si="32"/>
        <v>72181.25</v>
      </c>
      <c r="H149" s="369">
        <f t="shared" si="33"/>
        <v>5778.91</v>
      </c>
      <c r="I149" s="369">
        <v>0</v>
      </c>
      <c r="J149" s="369">
        <f t="shared" si="34"/>
        <v>2071.6</v>
      </c>
      <c r="K149" s="369">
        <f t="shared" si="35"/>
        <v>2194.31</v>
      </c>
      <c r="L149" s="369">
        <f t="shared" si="36"/>
        <v>5124.87</v>
      </c>
      <c r="M149" s="369">
        <f t="shared" si="37"/>
        <v>5117.6499999999996</v>
      </c>
      <c r="N149" s="369">
        <f t="shared" si="38"/>
        <v>717.6</v>
      </c>
      <c r="O149" s="422">
        <v>0</v>
      </c>
      <c r="P149" s="369">
        <f t="shared" si="4"/>
        <v>10044.82</v>
      </c>
      <c r="Q149" s="659">
        <f t="shared" si="39"/>
        <v>62136.43</v>
      </c>
    </row>
    <row r="150" spans="1:17" s="124" customFormat="1" ht="15.75" customHeight="1" thickBot="1" x14ac:dyDescent="0.3">
      <c r="A150" s="30">
        <v>129</v>
      </c>
      <c r="B150" s="392" t="s">
        <v>475</v>
      </c>
      <c r="C150" s="392" t="s">
        <v>117</v>
      </c>
      <c r="D150" s="393" t="s">
        <v>315</v>
      </c>
      <c r="E150" s="394"/>
      <c r="F150" s="451">
        <v>72181.25</v>
      </c>
      <c r="G150" s="395">
        <f t="shared" si="32"/>
        <v>72181.25</v>
      </c>
      <c r="H150" s="369">
        <f t="shared" si="33"/>
        <v>5778.91</v>
      </c>
      <c r="I150" s="369">
        <v>0</v>
      </c>
      <c r="J150" s="369">
        <f t="shared" si="34"/>
        <v>2071.6</v>
      </c>
      <c r="K150" s="369">
        <f t="shared" si="35"/>
        <v>2194.31</v>
      </c>
      <c r="L150" s="369">
        <f t="shared" si="36"/>
        <v>5124.87</v>
      </c>
      <c r="M150" s="369">
        <f t="shared" si="37"/>
        <v>5117.6499999999996</v>
      </c>
      <c r="N150" s="369">
        <f t="shared" si="38"/>
        <v>717.6</v>
      </c>
      <c r="O150" s="422">
        <v>0</v>
      </c>
      <c r="P150" s="369">
        <f t="shared" si="4"/>
        <v>10044.82</v>
      </c>
      <c r="Q150" s="659">
        <f t="shared" si="39"/>
        <v>62136.43</v>
      </c>
    </row>
    <row r="151" spans="1:17" s="124" customFormat="1" ht="16.5" thickBot="1" x14ac:dyDescent="0.3">
      <c r="A151" s="30">
        <v>130</v>
      </c>
      <c r="B151" s="392" t="s">
        <v>476</v>
      </c>
      <c r="C151" s="427" t="s">
        <v>133</v>
      </c>
      <c r="D151" s="393" t="s">
        <v>353</v>
      </c>
      <c r="E151" s="394"/>
      <c r="F151" s="451">
        <v>72181.25</v>
      </c>
      <c r="G151" s="395">
        <f t="shared" si="32"/>
        <v>72181.25</v>
      </c>
      <c r="H151" s="369">
        <f t="shared" si="33"/>
        <v>5778.91</v>
      </c>
      <c r="I151" s="369">
        <v>0</v>
      </c>
      <c r="J151" s="369">
        <f t="shared" si="34"/>
        <v>2071.6</v>
      </c>
      <c r="K151" s="369">
        <f t="shared" si="35"/>
        <v>2194.31</v>
      </c>
      <c r="L151" s="369">
        <f t="shared" si="36"/>
        <v>5124.87</v>
      </c>
      <c r="M151" s="369">
        <f t="shared" si="37"/>
        <v>5117.6499999999996</v>
      </c>
      <c r="N151" s="369">
        <f t="shared" si="38"/>
        <v>717.6</v>
      </c>
      <c r="O151" s="422">
        <v>0</v>
      </c>
      <c r="P151" s="369">
        <f t="shared" si="4"/>
        <v>10044.82</v>
      </c>
      <c r="Q151" s="659">
        <f t="shared" si="39"/>
        <v>62136.43</v>
      </c>
    </row>
    <row r="152" spans="1:17" s="124" customFormat="1" ht="16.5" thickBot="1" x14ac:dyDescent="0.3">
      <c r="A152" s="30">
        <v>131</v>
      </c>
      <c r="B152" s="427" t="s">
        <v>477</v>
      </c>
      <c r="C152" s="427" t="s">
        <v>131</v>
      </c>
      <c r="D152" s="393" t="s">
        <v>372</v>
      </c>
      <c r="E152" s="394"/>
      <c r="F152" s="451">
        <v>72181.25</v>
      </c>
      <c r="G152" s="395">
        <f t="shared" si="32"/>
        <v>72181.25</v>
      </c>
      <c r="H152" s="369">
        <f t="shared" si="33"/>
        <v>5778.91</v>
      </c>
      <c r="I152" s="369">
        <v>1419.12</v>
      </c>
      <c r="J152" s="369">
        <f t="shared" si="34"/>
        <v>2071.6</v>
      </c>
      <c r="K152" s="369">
        <f t="shared" si="35"/>
        <v>2194.31</v>
      </c>
      <c r="L152" s="369">
        <f t="shared" si="36"/>
        <v>5124.87</v>
      </c>
      <c r="M152" s="369">
        <f t="shared" si="37"/>
        <v>5117.6499999999996</v>
      </c>
      <c r="N152" s="369">
        <f t="shared" si="38"/>
        <v>717.6</v>
      </c>
      <c r="O152" s="422">
        <v>0</v>
      </c>
      <c r="P152" s="369">
        <f t="shared" si="4"/>
        <v>11463.94</v>
      </c>
      <c r="Q152" s="659">
        <f t="shared" si="39"/>
        <v>60717.31</v>
      </c>
    </row>
    <row r="153" spans="1:17" s="124" customFormat="1" ht="16.5" thickBot="1" x14ac:dyDescent="0.3">
      <c r="A153" s="30">
        <v>132</v>
      </c>
      <c r="B153" s="427" t="s">
        <v>478</v>
      </c>
      <c r="C153" s="427" t="s">
        <v>118</v>
      </c>
      <c r="D153" s="393" t="s">
        <v>372</v>
      </c>
      <c r="E153" s="394"/>
      <c r="F153" s="451">
        <v>72181.25</v>
      </c>
      <c r="G153" s="395">
        <f t="shared" si="32"/>
        <v>72181.25</v>
      </c>
      <c r="H153" s="369">
        <f t="shared" si="33"/>
        <v>5778.91</v>
      </c>
      <c r="I153" s="369">
        <v>0</v>
      </c>
      <c r="J153" s="369">
        <f t="shared" si="34"/>
        <v>2071.6</v>
      </c>
      <c r="K153" s="369">
        <f t="shared" si="35"/>
        <v>2194.31</v>
      </c>
      <c r="L153" s="369">
        <f t="shared" si="36"/>
        <v>5124.87</v>
      </c>
      <c r="M153" s="369">
        <f t="shared" si="37"/>
        <v>5117.6499999999996</v>
      </c>
      <c r="N153" s="369">
        <f t="shared" si="38"/>
        <v>717.6</v>
      </c>
      <c r="O153" s="422">
        <v>0</v>
      </c>
      <c r="P153" s="369">
        <f t="shared" si="4"/>
        <v>10044.82</v>
      </c>
      <c r="Q153" s="659">
        <f t="shared" si="39"/>
        <v>62136.43</v>
      </c>
    </row>
    <row r="154" spans="1:17" s="124" customFormat="1" ht="16.5" thickBot="1" x14ac:dyDescent="0.3">
      <c r="A154" s="30">
        <v>133</v>
      </c>
      <c r="B154" s="427" t="s">
        <v>479</v>
      </c>
      <c r="C154" s="427" t="s">
        <v>135</v>
      </c>
      <c r="D154" s="393" t="s">
        <v>315</v>
      </c>
      <c r="E154" s="394"/>
      <c r="F154" s="451">
        <v>72181.25</v>
      </c>
      <c r="G154" s="395">
        <f t="shared" si="32"/>
        <v>72181.25</v>
      </c>
      <c r="H154" s="369">
        <f t="shared" si="33"/>
        <v>5778.91</v>
      </c>
      <c r="I154" s="369">
        <v>1425.74</v>
      </c>
      <c r="J154" s="369">
        <f t="shared" si="34"/>
        <v>2071.6</v>
      </c>
      <c r="K154" s="369">
        <f t="shared" si="35"/>
        <v>2194.31</v>
      </c>
      <c r="L154" s="369">
        <f t="shared" si="36"/>
        <v>5124.87</v>
      </c>
      <c r="M154" s="369">
        <f t="shared" si="37"/>
        <v>5117.6499999999996</v>
      </c>
      <c r="N154" s="369">
        <f t="shared" si="38"/>
        <v>717.6</v>
      </c>
      <c r="O154" s="452">
        <v>0</v>
      </c>
      <c r="P154" s="369">
        <f t="shared" si="4"/>
        <v>11470.56</v>
      </c>
      <c r="Q154" s="659">
        <f t="shared" si="39"/>
        <v>60710.69</v>
      </c>
    </row>
    <row r="155" spans="1:17" s="124" customFormat="1" ht="16.5" thickBot="1" x14ac:dyDescent="0.3">
      <c r="A155" s="30">
        <v>134</v>
      </c>
      <c r="B155" s="427" t="s">
        <v>480</v>
      </c>
      <c r="C155" s="427" t="s">
        <v>109</v>
      </c>
      <c r="D155" s="393" t="s">
        <v>315</v>
      </c>
      <c r="E155" s="394"/>
      <c r="F155" s="451">
        <v>72181.25</v>
      </c>
      <c r="G155" s="395">
        <f t="shared" si="32"/>
        <v>72181.25</v>
      </c>
      <c r="H155" s="369">
        <f t="shared" si="33"/>
        <v>5508.89</v>
      </c>
      <c r="I155" s="369">
        <v>0</v>
      </c>
      <c r="J155" s="369">
        <f t="shared" si="34"/>
        <v>2071.6</v>
      </c>
      <c r="K155" s="369">
        <f t="shared" si="35"/>
        <v>2194.31</v>
      </c>
      <c r="L155" s="369">
        <f t="shared" si="36"/>
        <v>5124.87</v>
      </c>
      <c r="M155" s="369">
        <f t="shared" si="37"/>
        <v>5117.6499999999996</v>
      </c>
      <c r="N155" s="369">
        <f t="shared" si="38"/>
        <v>717.6</v>
      </c>
      <c r="O155" s="452">
        <f>1190.12+160</f>
        <v>1350.12</v>
      </c>
      <c r="P155" s="369">
        <f t="shared" si="4"/>
        <v>11124.919999999998</v>
      </c>
      <c r="Q155" s="659">
        <f t="shared" si="39"/>
        <v>61056.33</v>
      </c>
    </row>
    <row r="156" spans="1:17" s="124" customFormat="1" ht="17.25" customHeight="1" thickBot="1" x14ac:dyDescent="0.3">
      <c r="A156" s="30">
        <v>135</v>
      </c>
      <c r="B156" s="427" t="s">
        <v>481</v>
      </c>
      <c r="C156" s="419" t="s">
        <v>123</v>
      </c>
      <c r="D156" s="393" t="s">
        <v>315</v>
      </c>
      <c r="E156" s="394"/>
      <c r="F156" s="451">
        <v>72181.25</v>
      </c>
      <c r="G156" s="395">
        <f t="shared" si="32"/>
        <v>72181.25</v>
      </c>
      <c r="H156" s="369">
        <f t="shared" si="33"/>
        <v>5778.91</v>
      </c>
      <c r="I156" s="369">
        <v>709.56</v>
      </c>
      <c r="J156" s="369">
        <f t="shared" si="34"/>
        <v>2071.6</v>
      </c>
      <c r="K156" s="369">
        <f t="shared" si="35"/>
        <v>2194.31</v>
      </c>
      <c r="L156" s="369">
        <f t="shared" si="36"/>
        <v>5124.87</v>
      </c>
      <c r="M156" s="369">
        <f t="shared" si="37"/>
        <v>5117.6499999999996</v>
      </c>
      <c r="N156" s="369">
        <f t="shared" si="38"/>
        <v>717.6</v>
      </c>
      <c r="O156" s="452">
        <v>0</v>
      </c>
      <c r="P156" s="369">
        <f t="shared" si="4"/>
        <v>10754.38</v>
      </c>
      <c r="Q156" s="659">
        <f t="shared" si="39"/>
        <v>61426.87</v>
      </c>
    </row>
    <row r="157" spans="1:17" s="124" customFormat="1" ht="16.5" thickBot="1" x14ac:dyDescent="0.3">
      <c r="A157" s="30">
        <v>136</v>
      </c>
      <c r="B157" s="427" t="s">
        <v>482</v>
      </c>
      <c r="C157" s="427" t="s">
        <v>130</v>
      </c>
      <c r="D157" s="393" t="s">
        <v>353</v>
      </c>
      <c r="E157" s="394"/>
      <c r="F157" s="451">
        <v>72181.25</v>
      </c>
      <c r="G157" s="395">
        <f t="shared" si="32"/>
        <v>72181.25</v>
      </c>
      <c r="H157" s="369">
        <f t="shared" si="33"/>
        <v>5778.91</v>
      </c>
      <c r="I157" s="369">
        <v>0</v>
      </c>
      <c r="J157" s="369">
        <f t="shared" si="34"/>
        <v>2071.6</v>
      </c>
      <c r="K157" s="369">
        <f t="shared" si="35"/>
        <v>2194.31</v>
      </c>
      <c r="L157" s="369">
        <f t="shared" si="36"/>
        <v>5124.87</v>
      </c>
      <c r="M157" s="369">
        <f t="shared" si="37"/>
        <v>5117.6499999999996</v>
      </c>
      <c r="N157" s="369">
        <f t="shared" si="38"/>
        <v>717.6</v>
      </c>
      <c r="O157" s="452">
        <v>0</v>
      </c>
      <c r="P157" s="369">
        <f t="shared" si="4"/>
        <v>10044.82</v>
      </c>
      <c r="Q157" s="659">
        <f t="shared" si="39"/>
        <v>62136.43</v>
      </c>
    </row>
    <row r="158" spans="1:17" s="124" customFormat="1" ht="16.5" thickBot="1" x14ac:dyDescent="0.3">
      <c r="A158" s="30">
        <v>138</v>
      </c>
      <c r="B158" s="427" t="s">
        <v>483</v>
      </c>
      <c r="C158" s="427" t="s">
        <v>141</v>
      </c>
      <c r="D158" s="393" t="s">
        <v>353</v>
      </c>
      <c r="E158" s="394"/>
      <c r="F158" s="451">
        <v>72181.25</v>
      </c>
      <c r="G158" s="395">
        <f t="shared" si="32"/>
        <v>72181.25</v>
      </c>
      <c r="H158" s="369">
        <f t="shared" si="33"/>
        <v>5508.89</v>
      </c>
      <c r="I158" s="369">
        <v>0</v>
      </c>
      <c r="J158" s="369">
        <f t="shared" si="34"/>
        <v>2071.6</v>
      </c>
      <c r="K158" s="369">
        <f t="shared" si="35"/>
        <v>2194.31</v>
      </c>
      <c r="L158" s="369">
        <f t="shared" si="36"/>
        <v>5124.87</v>
      </c>
      <c r="M158" s="369">
        <f t="shared" si="37"/>
        <v>5117.6499999999996</v>
      </c>
      <c r="N158" s="369">
        <f t="shared" si="38"/>
        <v>717.6</v>
      </c>
      <c r="O158" s="452">
        <f>1190.12+160</f>
        <v>1350.12</v>
      </c>
      <c r="P158" s="369">
        <f t="shared" si="4"/>
        <v>11124.919999999998</v>
      </c>
      <c r="Q158" s="659">
        <f t="shared" si="39"/>
        <v>61056.33</v>
      </c>
    </row>
    <row r="159" spans="1:17" s="124" customFormat="1" ht="16.5" thickBot="1" x14ac:dyDescent="0.3">
      <c r="A159" s="30">
        <v>140</v>
      </c>
      <c r="B159" s="427" t="s">
        <v>484</v>
      </c>
      <c r="C159" s="427" t="s">
        <v>119</v>
      </c>
      <c r="D159" s="393" t="s">
        <v>353</v>
      </c>
      <c r="E159" s="394"/>
      <c r="F159" s="451">
        <v>72181.25</v>
      </c>
      <c r="G159" s="395">
        <f t="shared" si="32"/>
        <v>72181.25</v>
      </c>
      <c r="H159" s="369">
        <f t="shared" si="33"/>
        <v>5778.91</v>
      </c>
      <c r="I159" s="369">
        <v>0</v>
      </c>
      <c r="J159" s="369">
        <f t="shared" si="34"/>
        <v>2071.6</v>
      </c>
      <c r="K159" s="369">
        <f t="shared" si="35"/>
        <v>2194.31</v>
      </c>
      <c r="L159" s="369">
        <f t="shared" si="36"/>
        <v>5124.87</v>
      </c>
      <c r="M159" s="369">
        <f t="shared" si="37"/>
        <v>5117.6499999999996</v>
      </c>
      <c r="N159" s="369">
        <f t="shared" si="38"/>
        <v>717.6</v>
      </c>
      <c r="O159" s="452">
        <v>0</v>
      </c>
      <c r="P159" s="369">
        <f t="shared" si="4"/>
        <v>10044.82</v>
      </c>
      <c r="Q159" s="659">
        <f t="shared" si="39"/>
        <v>62136.43</v>
      </c>
    </row>
    <row r="160" spans="1:17" s="124" customFormat="1" ht="16.5" thickBot="1" x14ac:dyDescent="0.3">
      <c r="A160" s="30">
        <v>361</v>
      </c>
      <c r="B160" s="427" t="s">
        <v>1211</v>
      </c>
      <c r="C160" s="427" t="s">
        <v>1212</v>
      </c>
      <c r="D160" s="393" t="s">
        <v>353</v>
      </c>
      <c r="E160" s="394"/>
      <c r="F160" s="451">
        <v>72181.25</v>
      </c>
      <c r="G160" s="395">
        <f t="shared" si="32"/>
        <v>72181.25</v>
      </c>
      <c r="H160" s="369">
        <f t="shared" si="33"/>
        <v>5778.91</v>
      </c>
      <c r="I160" s="369">
        <v>0</v>
      </c>
      <c r="J160" s="369">
        <f t="shared" si="34"/>
        <v>2071.6</v>
      </c>
      <c r="K160" s="369">
        <f t="shared" si="35"/>
        <v>2194.31</v>
      </c>
      <c r="L160" s="369">
        <f t="shared" si="36"/>
        <v>5124.87</v>
      </c>
      <c r="M160" s="369">
        <f t="shared" si="37"/>
        <v>5117.6499999999996</v>
      </c>
      <c r="N160" s="369">
        <f t="shared" si="38"/>
        <v>717.6</v>
      </c>
      <c r="O160" s="452">
        <v>0</v>
      </c>
      <c r="P160" s="369">
        <f t="shared" si="4"/>
        <v>10044.82</v>
      </c>
      <c r="Q160" s="659">
        <f t="shared" si="39"/>
        <v>62136.43</v>
      </c>
    </row>
    <row r="161" spans="1:17" s="124" customFormat="1" ht="16.5" thickBot="1" x14ac:dyDescent="0.3">
      <c r="A161" s="30">
        <v>139</v>
      </c>
      <c r="B161" s="392" t="s">
        <v>485</v>
      </c>
      <c r="C161" s="427" t="s">
        <v>143</v>
      </c>
      <c r="D161" s="393" t="s">
        <v>486</v>
      </c>
      <c r="E161" s="394"/>
      <c r="F161" s="451">
        <v>72181.25</v>
      </c>
      <c r="G161" s="395">
        <f t="shared" si="32"/>
        <v>72181.25</v>
      </c>
      <c r="H161" s="369">
        <f t="shared" si="33"/>
        <v>5778.91</v>
      </c>
      <c r="I161" s="369">
        <v>0</v>
      </c>
      <c r="J161" s="369">
        <f t="shared" si="34"/>
        <v>2071.6</v>
      </c>
      <c r="K161" s="369">
        <f t="shared" si="35"/>
        <v>2194.31</v>
      </c>
      <c r="L161" s="369">
        <f t="shared" si="36"/>
        <v>5124.87</v>
      </c>
      <c r="M161" s="369">
        <f t="shared" si="37"/>
        <v>5117.6499999999996</v>
      </c>
      <c r="N161" s="369">
        <f t="shared" si="38"/>
        <v>717.6</v>
      </c>
      <c r="O161" s="452">
        <v>0</v>
      </c>
      <c r="P161" s="369">
        <f t="shared" si="4"/>
        <v>10044.82</v>
      </c>
      <c r="Q161" s="659">
        <f t="shared" si="39"/>
        <v>62136.43</v>
      </c>
    </row>
    <row r="162" spans="1:17" s="124" customFormat="1" ht="16.5" thickBot="1" x14ac:dyDescent="0.3">
      <c r="A162" s="30">
        <v>141</v>
      </c>
      <c r="B162" s="427" t="s">
        <v>487</v>
      </c>
      <c r="C162" s="427" t="s">
        <v>144</v>
      </c>
      <c r="D162" s="393" t="s">
        <v>335</v>
      </c>
      <c r="E162" s="394"/>
      <c r="F162" s="451">
        <v>59057.39</v>
      </c>
      <c r="G162" s="395">
        <f t="shared" si="32"/>
        <v>59057.39</v>
      </c>
      <c r="H162" s="369">
        <f t="shared" si="33"/>
        <v>3309.26</v>
      </c>
      <c r="I162" s="369">
        <v>0</v>
      </c>
      <c r="J162" s="369">
        <f t="shared" si="34"/>
        <v>1694.95</v>
      </c>
      <c r="K162" s="369">
        <f t="shared" si="35"/>
        <v>1795.34</v>
      </c>
      <c r="L162" s="369">
        <f t="shared" si="36"/>
        <v>4193.07</v>
      </c>
      <c r="M162" s="369">
        <f t="shared" si="37"/>
        <v>4187.17</v>
      </c>
      <c r="N162" s="369">
        <f t="shared" si="38"/>
        <v>679.16</v>
      </c>
      <c r="O162" s="452">
        <v>0</v>
      </c>
      <c r="P162" s="369">
        <f t="shared" si="4"/>
        <v>6799.55</v>
      </c>
      <c r="Q162" s="659">
        <f t="shared" si="39"/>
        <v>52257.84</v>
      </c>
    </row>
    <row r="163" spans="1:17" s="124" customFormat="1" ht="16.5" thickBot="1" x14ac:dyDescent="0.3">
      <c r="A163" s="30">
        <v>142</v>
      </c>
      <c r="B163" s="427" t="s">
        <v>488</v>
      </c>
      <c r="C163" s="427" t="s">
        <v>145</v>
      </c>
      <c r="D163" s="393" t="s">
        <v>335</v>
      </c>
      <c r="E163" s="394"/>
      <c r="F163" s="451">
        <v>59057.39</v>
      </c>
      <c r="G163" s="395">
        <f t="shared" si="32"/>
        <v>59057.39</v>
      </c>
      <c r="H163" s="369">
        <f t="shared" si="33"/>
        <v>3309.26</v>
      </c>
      <c r="I163" s="369">
        <v>0</v>
      </c>
      <c r="J163" s="369">
        <f t="shared" si="34"/>
        <v>1694.95</v>
      </c>
      <c r="K163" s="369">
        <f t="shared" si="35"/>
        <v>1795.34</v>
      </c>
      <c r="L163" s="369">
        <f t="shared" si="36"/>
        <v>4193.07</v>
      </c>
      <c r="M163" s="369">
        <f t="shared" si="37"/>
        <v>4187.17</v>
      </c>
      <c r="N163" s="369">
        <f t="shared" si="38"/>
        <v>679.16</v>
      </c>
      <c r="O163" s="452">
        <v>0</v>
      </c>
      <c r="P163" s="369">
        <f t="shared" si="4"/>
        <v>6799.55</v>
      </c>
      <c r="Q163" s="659">
        <f t="shared" si="39"/>
        <v>52257.84</v>
      </c>
    </row>
    <row r="164" spans="1:17" s="124" customFormat="1" ht="16.5" thickBot="1" x14ac:dyDescent="0.3">
      <c r="A164" s="30">
        <v>152</v>
      </c>
      <c r="B164" s="427" t="s">
        <v>489</v>
      </c>
      <c r="C164" s="427" t="s">
        <v>154</v>
      </c>
      <c r="D164" s="393" t="s">
        <v>408</v>
      </c>
      <c r="E164" s="394"/>
      <c r="F164" s="451">
        <v>45933.54</v>
      </c>
      <c r="G164" s="395">
        <f t="shared" si="32"/>
        <v>45933.54</v>
      </c>
      <c r="H164" s="369">
        <f t="shared" si="33"/>
        <v>1280.08</v>
      </c>
      <c r="I164" s="369">
        <v>0</v>
      </c>
      <c r="J164" s="369">
        <f t="shared" si="34"/>
        <v>1318.29</v>
      </c>
      <c r="K164" s="369">
        <f t="shared" si="35"/>
        <v>1396.38</v>
      </c>
      <c r="L164" s="369">
        <f t="shared" si="36"/>
        <v>3261.28</v>
      </c>
      <c r="M164" s="369">
        <f t="shared" si="37"/>
        <v>3256.69</v>
      </c>
      <c r="N164" s="369">
        <f t="shared" si="38"/>
        <v>528.24</v>
      </c>
      <c r="O164" s="452">
        <v>0</v>
      </c>
      <c r="P164" s="369">
        <f t="shared" si="4"/>
        <v>3994.75</v>
      </c>
      <c r="Q164" s="659">
        <f t="shared" si="39"/>
        <v>41938.79</v>
      </c>
    </row>
    <row r="165" spans="1:17" s="124" customFormat="1" ht="16.5" thickBot="1" x14ac:dyDescent="0.3">
      <c r="A165" s="30">
        <v>147</v>
      </c>
      <c r="B165" s="392" t="s">
        <v>490</v>
      </c>
      <c r="C165" s="392" t="s">
        <v>146</v>
      </c>
      <c r="D165" s="393" t="s">
        <v>410</v>
      </c>
      <c r="E165" s="394"/>
      <c r="F165" s="451">
        <v>39371.599999999999</v>
      </c>
      <c r="G165" s="395">
        <f t="shared" si="32"/>
        <v>39371.599999999999</v>
      </c>
      <c r="H165" s="369">
        <f t="shared" si="33"/>
        <v>353.96</v>
      </c>
      <c r="I165" s="369">
        <v>0</v>
      </c>
      <c r="J165" s="369">
        <f t="shared" si="34"/>
        <v>1129.96</v>
      </c>
      <c r="K165" s="369">
        <f t="shared" si="35"/>
        <v>1196.9000000000001</v>
      </c>
      <c r="L165" s="369">
        <f t="shared" si="36"/>
        <v>2795.38</v>
      </c>
      <c r="M165" s="369">
        <f t="shared" si="37"/>
        <v>2791.45</v>
      </c>
      <c r="N165" s="369">
        <f t="shared" si="38"/>
        <v>452.77</v>
      </c>
      <c r="O165" s="452">
        <v>0</v>
      </c>
      <c r="P165" s="369">
        <f t="shared" si="4"/>
        <v>2680.82</v>
      </c>
      <c r="Q165" s="659">
        <f t="shared" si="39"/>
        <v>36690.78</v>
      </c>
    </row>
    <row r="166" spans="1:17" s="124" customFormat="1" ht="16.5" thickBot="1" x14ac:dyDescent="0.3">
      <c r="A166" s="30">
        <v>148</v>
      </c>
      <c r="B166" s="427" t="s">
        <v>491</v>
      </c>
      <c r="C166" s="427" t="s">
        <v>147</v>
      </c>
      <c r="D166" s="393" t="s">
        <v>410</v>
      </c>
      <c r="E166" s="394"/>
      <c r="F166" s="451">
        <v>39371.599999999999</v>
      </c>
      <c r="G166" s="395">
        <f t="shared" si="32"/>
        <v>39371.599999999999</v>
      </c>
      <c r="H166" s="369">
        <f t="shared" si="33"/>
        <v>353.96</v>
      </c>
      <c r="I166" s="369">
        <v>0</v>
      </c>
      <c r="J166" s="369">
        <f t="shared" si="34"/>
        <v>1129.96</v>
      </c>
      <c r="K166" s="369">
        <f t="shared" si="35"/>
        <v>1196.9000000000001</v>
      </c>
      <c r="L166" s="369">
        <f t="shared" si="36"/>
        <v>2795.38</v>
      </c>
      <c r="M166" s="369">
        <f t="shared" si="37"/>
        <v>2791.45</v>
      </c>
      <c r="N166" s="369">
        <f t="shared" si="38"/>
        <v>452.77</v>
      </c>
      <c r="O166" s="452">
        <v>0</v>
      </c>
      <c r="P166" s="369">
        <f t="shared" si="4"/>
        <v>2680.82</v>
      </c>
      <c r="Q166" s="659">
        <f t="shared" si="39"/>
        <v>36690.78</v>
      </c>
    </row>
    <row r="167" spans="1:17" s="124" customFormat="1" ht="16.5" thickBot="1" x14ac:dyDescent="0.3">
      <c r="A167" s="30">
        <v>143</v>
      </c>
      <c r="B167" s="427" t="s">
        <v>492</v>
      </c>
      <c r="C167" s="427" t="s">
        <v>148</v>
      </c>
      <c r="D167" s="393" t="s">
        <v>415</v>
      </c>
      <c r="E167" s="394"/>
      <c r="F167" s="451">
        <v>39371.599999999999</v>
      </c>
      <c r="G167" s="395">
        <f t="shared" si="32"/>
        <v>39371.599999999999</v>
      </c>
      <c r="H167" s="369">
        <f t="shared" si="33"/>
        <v>353.96</v>
      </c>
      <c r="I167" s="369">
        <v>0</v>
      </c>
      <c r="J167" s="369">
        <f t="shared" si="34"/>
        <v>1129.96</v>
      </c>
      <c r="K167" s="369">
        <f t="shared" si="35"/>
        <v>1196.9000000000001</v>
      </c>
      <c r="L167" s="369">
        <f t="shared" si="36"/>
        <v>2795.38</v>
      </c>
      <c r="M167" s="369">
        <f t="shared" si="37"/>
        <v>2791.45</v>
      </c>
      <c r="N167" s="369">
        <f t="shared" si="38"/>
        <v>452.77</v>
      </c>
      <c r="O167" s="452">
        <v>0</v>
      </c>
      <c r="P167" s="369">
        <f t="shared" si="4"/>
        <v>2680.82</v>
      </c>
      <c r="Q167" s="659">
        <f t="shared" si="39"/>
        <v>36690.78</v>
      </c>
    </row>
    <row r="168" spans="1:17" s="124" customFormat="1" ht="16.5" thickBot="1" x14ac:dyDescent="0.3">
      <c r="A168" s="30">
        <v>146</v>
      </c>
      <c r="B168" s="427" t="s">
        <v>493</v>
      </c>
      <c r="C168" s="427" t="s">
        <v>149</v>
      </c>
      <c r="D168" s="393" t="s">
        <v>415</v>
      </c>
      <c r="E168" s="394"/>
      <c r="F168" s="451">
        <v>39371.599999999999</v>
      </c>
      <c r="G168" s="395">
        <f t="shared" si="32"/>
        <v>39371.599999999999</v>
      </c>
      <c r="H168" s="369">
        <f t="shared" si="33"/>
        <v>353.96</v>
      </c>
      <c r="I168" s="369">
        <v>0</v>
      </c>
      <c r="J168" s="369">
        <f t="shared" si="34"/>
        <v>1129.96</v>
      </c>
      <c r="K168" s="369">
        <f t="shared" si="35"/>
        <v>1196.9000000000001</v>
      </c>
      <c r="L168" s="369">
        <f t="shared" si="36"/>
        <v>2795.38</v>
      </c>
      <c r="M168" s="369">
        <f t="shared" si="37"/>
        <v>2791.45</v>
      </c>
      <c r="N168" s="369">
        <f t="shared" si="38"/>
        <v>452.77</v>
      </c>
      <c r="O168" s="452">
        <v>0</v>
      </c>
      <c r="P168" s="369">
        <f t="shared" si="4"/>
        <v>2680.82</v>
      </c>
      <c r="Q168" s="659">
        <f t="shared" si="39"/>
        <v>36690.78</v>
      </c>
    </row>
    <row r="169" spans="1:17" s="124" customFormat="1" ht="16.5" thickBot="1" x14ac:dyDescent="0.3">
      <c r="A169" s="30">
        <v>150</v>
      </c>
      <c r="B169" s="392" t="s">
        <v>494</v>
      </c>
      <c r="C169" s="392" t="s">
        <v>150</v>
      </c>
      <c r="D169" s="393" t="s">
        <v>415</v>
      </c>
      <c r="E169" s="394"/>
      <c r="F169" s="451">
        <v>39371.599999999999</v>
      </c>
      <c r="G169" s="395">
        <f t="shared" si="32"/>
        <v>39371.599999999999</v>
      </c>
      <c r="H169" s="369">
        <f t="shared" si="33"/>
        <v>151.44</v>
      </c>
      <c r="I169" s="369">
        <v>0</v>
      </c>
      <c r="J169" s="369">
        <f t="shared" si="34"/>
        <v>1129.96</v>
      </c>
      <c r="K169" s="369">
        <f t="shared" si="35"/>
        <v>1196.9000000000001</v>
      </c>
      <c r="L169" s="369">
        <f t="shared" si="36"/>
        <v>2795.38</v>
      </c>
      <c r="M169" s="369">
        <f t="shared" si="37"/>
        <v>2791.45</v>
      </c>
      <c r="N169" s="369">
        <f t="shared" si="38"/>
        <v>452.77</v>
      </c>
      <c r="O169" s="452">
        <f>1190.12+160</f>
        <v>1350.12</v>
      </c>
      <c r="P169" s="369">
        <f t="shared" si="4"/>
        <v>3828.42</v>
      </c>
      <c r="Q169" s="659">
        <f t="shared" si="39"/>
        <v>35543.18</v>
      </c>
    </row>
    <row r="170" spans="1:17" s="124" customFormat="1" ht="16.5" thickBot="1" x14ac:dyDescent="0.3">
      <c r="A170" s="30">
        <v>144</v>
      </c>
      <c r="B170" s="392" t="s">
        <v>495</v>
      </c>
      <c r="C170" s="392" t="s">
        <v>496</v>
      </c>
      <c r="D170" s="393" t="s">
        <v>497</v>
      </c>
      <c r="E170" s="394"/>
      <c r="F170" s="451">
        <v>39371.599999999999</v>
      </c>
      <c r="G170" s="395">
        <f t="shared" si="32"/>
        <v>39371.599999999999</v>
      </c>
      <c r="H170" s="369">
        <f t="shared" si="33"/>
        <v>353.96</v>
      </c>
      <c r="I170" s="369">
        <v>0</v>
      </c>
      <c r="J170" s="369">
        <f t="shared" si="34"/>
        <v>1129.96</v>
      </c>
      <c r="K170" s="369">
        <f t="shared" si="35"/>
        <v>1196.9000000000001</v>
      </c>
      <c r="L170" s="369">
        <f t="shared" si="36"/>
        <v>2795.38</v>
      </c>
      <c r="M170" s="369">
        <f t="shared" si="37"/>
        <v>2791.45</v>
      </c>
      <c r="N170" s="369">
        <f t="shared" si="38"/>
        <v>452.77</v>
      </c>
      <c r="O170" s="422">
        <v>0</v>
      </c>
      <c r="P170" s="369">
        <f t="shared" si="4"/>
        <v>2680.82</v>
      </c>
      <c r="Q170" s="659">
        <f t="shared" si="39"/>
        <v>36690.78</v>
      </c>
    </row>
    <row r="171" spans="1:17" s="124" customFormat="1" ht="16.5" thickBot="1" x14ac:dyDescent="0.3">
      <c r="A171" s="30">
        <v>145</v>
      </c>
      <c r="B171" s="392" t="s">
        <v>498</v>
      </c>
      <c r="C171" s="392" t="s">
        <v>152</v>
      </c>
      <c r="D171" s="393" t="s">
        <v>497</v>
      </c>
      <c r="E171" s="394"/>
      <c r="F171" s="451">
        <v>39371.599999999999</v>
      </c>
      <c r="G171" s="395">
        <f t="shared" si="32"/>
        <v>39371.599999999999</v>
      </c>
      <c r="H171" s="369">
        <f t="shared" si="33"/>
        <v>353.96</v>
      </c>
      <c r="I171" s="369">
        <v>2141.92</v>
      </c>
      <c r="J171" s="369">
        <f t="shared" si="34"/>
        <v>1129.96</v>
      </c>
      <c r="K171" s="369">
        <f t="shared" si="35"/>
        <v>1196.9000000000001</v>
      </c>
      <c r="L171" s="369">
        <f t="shared" si="36"/>
        <v>2795.38</v>
      </c>
      <c r="M171" s="369">
        <f t="shared" si="37"/>
        <v>2791.45</v>
      </c>
      <c r="N171" s="369">
        <f t="shared" si="38"/>
        <v>452.77</v>
      </c>
      <c r="O171" s="422">
        <v>0</v>
      </c>
      <c r="P171" s="369">
        <f t="shared" si="4"/>
        <v>4822.74</v>
      </c>
      <c r="Q171" s="659">
        <f t="shared" si="39"/>
        <v>34548.86</v>
      </c>
    </row>
    <row r="172" spans="1:17" s="124" customFormat="1" ht="16.5" thickBot="1" x14ac:dyDescent="0.3">
      <c r="A172" s="30">
        <v>149</v>
      </c>
      <c r="B172" s="392" t="s">
        <v>499</v>
      </c>
      <c r="C172" s="392" t="s">
        <v>151</v>
      </c>
      <c r="D172" s="393" t="s">
        <v>497</v>
      </c>
      <c r="E172" s="394"/>
      <c r="F172" s="451">
        <v>39371.599999999999</v>
      </c>
      <c r="G172" s="395">
        <f t="shared" si="32"/>
        <v>39371.599999999999</v>
      </c>
      <c r="H172" s="369">
        <f t="shared" si="33"/>
        <v>353.96</v>
      </c>
      <c r="I172" s="369">
        <v>0</v>
      </c>
      <c r="J172" s="369">
        <f t="shared" si="34"/>
        <v>1129.96</v>
      </c>
      <c r="K172" s="369">
        <f t="shared" si="35"/>
        <v>1196.9000000000001</v>
      </c>
      <c r="L172" s="369">
        <f t="shared" si="36"/>
        <v>2795.38</v>
      </c>
      <c r="M172" s="369">
        <f t="shared" si="37"/>
        <v>2791.45</v>
      </c>
      <c r="N172" s="369">
        <f t="shared" si="38"/>
        <v>452.77</v>
      </c>
      <c r="O172" s="422">
        <v>0</v>
      </c>
      <c r="P172" s="369">
        <f t="shared" si="4"/>
        <v>2680.82</v>
      </c>
      <c r="Q172" s="659">
        <f t="shared" si="39"/>
        <v>36690.78</v>
      </c>
    </row>
    <row r="173" spans="1:17" s="124" customFormat="1" ht="16.5" thickBot="1" x14ac:dyDescent="0.3">
      <c r="A173" s="30">
        <v>150</v>
      </c>
      <c r="B173" s="427" t="s">
        <v>500</v>
      </c>
      <c r="C173" s="427" t="s">
        <v>153</v>
      </c>
      <c r="D173" s="393" t="s">
        <v>497</v>
      </c>
      <c r="E173" s="394"/>
      <c r="F173" s="451">
        <v>39371.599999999999</v>
      </c>
      <c r="G173" s="395">
        <f t="shared" si="32"/>
        <v>39371.599999999999</v>
      </c>
      <c r="H173" s="369">
        <f t="shared" si="33"/>
        <v>353.96</v>
      </c>
      <c r="I173" s="369">
        <v>0</v>
      </c>
      <c r="J173" s="369">
        <f t="shared" si="34"/>
        <v>1129.96</v>
      </c>
      <c r="K173" s="369">
        <f t="shared" si="35"/>
        <v>1196.9000000000001</v>
      </c>
      <c r="L173" s="369">
        <f t="shared" si="36"/>
        <v>2795.38</v>
      </c>
      <c r="M173" s="369">
        <f t="shared" si="37"/>
        <v>2791.45</v>
      </c>
      <c r="N173" s="369">
        <f t="shared" si="38"/>
        <v>452.77</v>
      </c>
      <c r="O173" s="422">
        <v>0</v>
      </c>
      <c r="P173" s="369">
        <f t="shared" si="4"/>
        <v>2680.82</v>
      </c>
      <c r="Q173" s="659">
        <f t="shared" si="39"/>
        <v>36690.78</v>
      </c>
    </row>
    <row r="174" spans="1:17" s="124" customFormat="1" ht="16.5" thickBot="1" x14ac:dyDescent="0.3">
      <c r="A174" s="30">
        <v>155</v>
      </c>
      <c r="B174" s="392" t="s">
        <v>501</v>
      </c>
      <c r="C174" s="392" t="s">
        <v>156</v>
      </c>
      <c r="D174" s="393" t="s">
        <v>359</v>
      </c>
      <c r="E174" s="394"/>
      <c r="F174" s="451">
        <v>32809.660000000003</v>
      </c>
      <c r="G174" s="395">
        <f t="shared" si="32"/>
        <v>32809.660000000003</v>
      </c>
      <c r="H174" s="369">
        <f t="shared" si="33"/>
        <v>0</v>
      </c>
      <c r="I174" s="369">
        <v>0</v>
      </c>
      <c r="J174" s="369">
        <f t="shared" si="34"/>
        <v>941.64</v>
      </c>
      <c r="K174" s="369">
        <f t="shared" si="35"/>
        <v>997.41</v>
      </c>
      <c r="L174" s="369">
        <f t="shared" si="36"/>
        <v>2329.4899999999998</v>
      </c>
      <c r="M174" s="369">
        <f t="shared" si="37"/>
        <v>2326.1999999999998</v>
      </c>
      <c r="N174" s="369">
        <f t="shared" si="38"/>
        <v>377.31</v>
      </c>
      <c r="O174" s="422">
        <v>0</v>
      </c>
      <c r="P174" s="369">
        <f t="shared" si="4"/>
        <v>1939.05</v>
      </c>
      <c r="Q174" s="659">
        <f t="shared" si="39"/>
        <v>30870.610000000004</v>
      </c>
    </row>
    <row r="175" spans="1:17" s="124" customFormat="1" ht="16.5" thickBot="1" x14ac:dyDescent="0.3">
      <c r="A175" s="30">
        <v>153</v>
      </c>
      <c r="B175" s="392" t="s">
        <v>502</v>
      </c>
      <c r="C175" s="392" t="s">
        <v>155</v>
      </c>
      <c r="D175" s="393" t="s">
        <v>503</v>
      </c>
      <c r="E175" s="394"/>
      <c r="F175" s="451">
        <v>32809.660000000003</v>
      </c>
      <c r="G175" s="395">
        <f t="shared" ref="G175:G177" si="40">+F175+E175</f>
        <v>32809.660000000003</v>
      </c>
      <c r="H175" s="369">
        <f t="shared" ref="H175:H177" si="41">ROUND(IF(((G175-J175-K175-O175)&gt;34685.01)*((G175-J175-K175-O175)&lt;52027.43),(((G175-J175-K175-O175)-34685.01)*0.15),+IF(((G175-J175-K175-O175)&gt;52027.43)*((G175-J175-K175-O175)&lt;72260.26),((((G175-J175-K175-O175)-52027.43)*0.2)+2601.33),+IF((G175-J175-K175-O175)&gt;72260.26,(((G175-J175-K175-O175)-72260.26)*25%)+6648,0))),2)</f>
        <v>0</v>
      </c>
      <c r="I175" s="369">
        <v>0</v>
      </c>
      <c r="J175" s="369">
        <f t="shared" si="34"/>
        <v>941.64</v>
      </c>
      <c r="K175" s="369">
        <f t="shared" si="35"/>
        <v>997.41</v>
      </c>
      <c r="L175" s="369">
        <f t="shared" si="36"/>
        <v>2329.4899999999998</v>
      </c>
      <c r="M175" s="369">
        <f t="shared" si="37"/>
        <v>2326.1999999999998</v>
      </c>
      <c r="N175" s="369">
        <f t="shared" si="38"/>
        <v>377.31</v>
      </c>
      <c r="O175" s="422">
        <v>0</v>
      </c>
      <c r="P175" s="369">
        <f t="shared" si="4"/>
        <v>1939.05</v>
      </c>
      <c r="Q175" s="659">
        <f t="shared" si="39"/>
        <v>30870.610000000004</v>
      </c>
    </row>
    <row r="176" spans="1:17" s="124" customFormat="1" x14ac:dyDescent="0.25">
      <c r="A176" s="457">
        <v>154</v>
      </c>
      <c r="B176" s="489" t="s">
        <v>504</v>
      </c>
      <c r="C176" s="489" t="s">
        <v>505</v>
      </c>
      <c r="D176" s="500" t="s">
        <v>506</v>
      </c>
      <c r="E176" s="491"/>
      <c r="F176" s="433">
        <v>26247.73</v>
      </c>
      <c r="G176" s="395">
        <f t="shared" si="40"/>
        <v>26247.73</v>
      </c>
      <c r="H176" s="369">
        <f t="shared" si="41"/>
        <v>0</v>
      </c>
      <c r="I176" s="369">
        <v>0</v>
      </c>
      <c r="J176" s="369">
        <f t="shared" si="34"/>
        <v>753.31</v>
      </c>
      <c r="K176" s="369">
        <f t="shared" si="35"/>
        <v>797.93</v>
      </c>
      <c r="L176" s="369">
        <f t="shared" si="36"/>
        <v>1863.59</v>
      </c>
      <c r="M176" s="369">
        <f t="shared" si="37"/>
        <v>1860.96</v>
      </c>
      <c r="N176" s="369">
        <f t="shared" si="38"/>
        <v>301.85000000000002</v>
      </c>
      <c r="O176" s="422">
        <v>0</v>
      </c>
      <c r="P176" s="369">
        <f t="shared" si="4"/>
        <v>1551.2399999999998</v>
      </c>
      <c r="Q176" s="659">
        <f t="shared" si="39"/>
        <v>24696.489999999998</v>
      </c>
    </row>
    <row r="177" spans="1:17" s="124" customFormat="1" x14ac:dyDescent="0.25">
      <c r="A177" s="96">
        <v>112</v>
      </c>
      <c r="B177" s="392" t="s">
        <v>507</v>
      </c>
      <c r="C177" s="392" t="s">
        <v>157</v>
      </c>
      <c r="D177" s="393" t="s">
        <v>319</v>
      </c>
      <c r="E177" s="394"/>
      <c r="F177" s="451">
        <v>19685.8</v>
      </c>
      <c r="G177" s="435">
        <f t="shared" si="40"/>
        <v>19685.8</v>
      </c>
      <c r="H177" s="369">
        <f t="shared" si="41"/>
        <v>0</v>
      </c>
      <c r="I177" s="381">
        <v>0</v>
      </c>
      <c r="J177" s="381">
        <f t="shared" si="34"/>
        <v>564.98</v>
      </c>
      <c r="K177" s="381">
        <f t="shared" si="35"/>
        <v>598.45000000000005</v>
      </c>
      <c r="L177" s="381">
        <f t="shared" si="36"/>
        <v>1397.69</v>
      </c>
      <c r="M177" s="381">
        <f t="shared" si="37"/>
        <v>1395.72</v>
      </c>
      <c r="N177" s="381">
        <f t="shared" si="38"/>
        <v>226.39</v>
      </c>
      <c r="O177" s="436">
        <v>0</v>
      </c>
      <c r="P177" s="381">
        <f t="shared" si="4"/>
        <v>1163.43</v>
      </c>
      <c r="Q177" s="660">
        <f t="shared" si="39"/>
        <v>18522.37</v>
      </c>
    </row>
    <row r="178" spans="1:17" s="124" customFormat="1" ht="16.5" thickBot="1" x14ac:dyDescent="0.3">
      <c r="A178" s="437"/>
      <c r="B178" s="493"/>
      <c r="C178" s="493"/>
      <c r="D178" s="439"/>
      <c r="E178" s="440"/>
      <c r="F178" s="495">
        <f t="shared" ref="F178:Q178" si="42">SUM(F111:F177)</f>
        <v>4731152.9099999974</v>
      </c>
      <c r="G178" s="495">
        <f t="shared" si="42"/>
        <v>4731152.9099999974</v>
      </c>
      <c r="H178" s="495">
        <f t="shared" si="42"/>
        <v>398996.83999999991</v>
      </c>
      <c r="I178" s="495">
        <f t="shared" si="42"/>
        <v>22082.42</v>
      </c>
      <c r="J178" s="495">
        <f t="shared" si="42"/>
        <v>135783.97000000018</v>
      </c>
      <c r="K178" s="495">
        <f t="shared" si="42"/>
        <v>142584.97999999986</v>
      </c>
      <c r="L178" s="495">
        <f t="shared" si="42"/>
        <v>335911.88999999996</v>
      </c>
      <c r="M178" s="495">
        <f t="shared" si="42"/>
        <v>332541.88</v>
      </c>
      <c r="N178" s="495">
        <f t="shared" si="42"/>
        <v>43841.949999999939</v>
      </c>
      <c r="O178" s="495">
        <f t="shared" si="42"/>
        <v>17551.559999999994</v>
      </c>
      <c r="P178" s="495">
        <f t="shared" si="42"/>
        <v>716999.76999999955</v>
      </c>
      <c r="Q178" s="495">
        <f t="shared" si="42"/>
        <v>4014153.1400000011</v>
      </c>
    </row>
    <row r="179" spans="1:17" s="123" customFormat="1" ht="16.5" thickTop="1" x14ac:dyDescent="0.25">
      <c r="A179" s="404" t="s">
        <v>508</v>
      </c>
      <c r="B179" s="501"/>
      <c r="C179" s="501"/>
      <c r="D179" s="502"/>
      <c r="E179" s="503"/>
      <c r="F179" s="504"/>
      <c r="G179" s="505"/>
      <c r="H179" s="505"/>
      <c r="I179" s="505"/>
      <c r="J179" s="505"/>
      <c r="K179" s="505"/>
      <c r="L179" s="505"/>
      <c r="M179" s="505"/>
      <c r="N179" s="505"/>
      <c r="O179" s="505"/>
      <c r="P179" s="505"/>
      <c r="Q179" s="505"/>
    </row>
    <row r="180" spans="1:17" s="124" customFormat="1" ht="16.5" thickBot="1" x14ac:dyDescent="0.3">
      <c r="A180" s="396">
        <v>156</v>
      </c>
      <c r="B180" s="40" t="s">
        <v>509</v>
      </c>
      <c r="C180" s="41" t="s">
        <v>200</v>
      </c>
      <c r="D180" s="42" t="s">
        <v>428</v>
      </c>
      <c r="E180" s="506"/>
      <c r="F180" s="451">
        <v>196857.95</v>
      </c>
      <c r="G180" s="395">
        <f>+F180+E180</f>
        <v>196857.95</v>
      </c>
      <c r="H180" s="369">
        <f t="shared" ref="H180:H182" si="43">ROUND(IF(((G180-J180-K180-O180)&gt;34685.01)*((G180-J180-K180-O180)&lt;52027.43),(((G180-J180-K180-O180)-34685.01)*0.15),+IF(((G180-J180-K180-O180)&gt;52027.43)*((G180-J180-K180-O180)&lt;72260.26),((((G180-J180-K180-O180)-52027.43)*0.2)+2601.33),+IF((G180-J180-K180-O180)&gt;72260.26,(((G180-J180-K180-O180)-72260.26)*25%)+6648,0))),2)</f>
        <v>35199.370000000003</v>
      </c>
      <c r="I180" s="395">
        <v>0</v>
      </c>
      <c r="J180" s="395">
        <f t="shared" si="34"/>
        <v>5649.82</v>
      </c>
      <c r="K180" s="395">
        <f t="shared" si="35"/>
        <v>4742.3999999999996</v>
      </c>
      <c r="L180" s="395">
        <f t="shared" si="36"/>
        <v>13976.91</v>
      </c>
      <c r="M180" s="395">
        <f t="shared" si="37"/>
        <v>11060.4</v>
      </c>
      <c r="N180" s="395">
        <f t="shared" si="38"/>
        <v>717.6</v>
      </c>
      <c r="O180" s="418">
        <v>0</v>
      </c>
      <c r="P180" s="395">
        <f t="shared" si="4"/>
        <v>45591.590000000004</v>
      </c>
      <c r="Q180" s="658">
        <f t="shared" si="39"/>
        <v>151266.36000000002</v>
      </c>
    </row>
    <row r="181" spans="1:17" s="124" customFormat="1" x14ac:dyDescent="0.25">
      <c r="A181" s="457">
        <f t="shared" ref="A181:A239" si="44">1+A180</f>
        <v>157</v>
      </c>
      <c r="B181" s="507" t="s">
        <v>510</v>
      </c>
      <c r="C181" s="508" t="s">
        <v>201</v>
      </c>
      <c r="D181" s="388" t="s">
        <v>432</v>
      </c>
      <c r="E181" s="389"/>
      <c r="F181" s="451">
        <v>137800.57</v>
      </c>
      <c r="G181" s="395">
        <f>+F181+E181</f>
        <v>137800.57</v>
      </c>
      <c r="H181" s="369">
        <f t="shared" si="43"/>
        <v>20997.07</v>
      </c>
      <c r="I181" s="369"/>
      <c r="J181" s="369">
        <f t="shared" si="34"/>
        <v>3954.88</v>
      </c>
      <c r="K181" s="369">
        <f t="shared" si="35"/>
        <v>4189.1400000000003</v>
      </c>
      <c r="L181" s="369">
        <f t="shared" si="36"/>
        <v>9783.84</v>
      </c>
      <c r="M181" s="369">
        <f t="shared" si="37"/>
        <v>9770.06</v>
      </c>
      <c r="N181" s="369">
        <f t="shared" si="38"/>
        <v>717.6</v>
      </c>
      <c r="O181" s="422">
        <v>0</v>
      </c>
      <c r="P181" s="369">
        <f t="shared" si="4"/>
        <v>29141.09</v>
      </c>
      <c r="Q181" s="659">
        <f t="shared" si="39"/>
        <v>108659.48000000001</v>
      </c>
    </row>
    <row r="182" spans="1:17" s="124" customFormat="1" x14ac:dyDescent="0.25">
      <c r="A182" s="96">
        <f t="shared" si="44"/>
        <v>158</v>
      </c>
      <c r="B182" s="40" t="s">
        <v>511</v>
      </c>
      <c r="C182" s="41" t="s">
        <v>202</v>
      </c>
      <c r="D182" s="42" t="s">
        <v>359</v>
      </c>
      <c r="E182" s="374"/>
      <c r="F182" s="433">
        <v>32809.660000000003</v>
      </c>
      <c r="G182" s="435">
        <f>+F182+E182</f>
        <v>32809.660000000003</v>
      </c>
      <c r="H182" s="369">
        <f t="shared" si="43"/>
        <v>0</v>
      </c>
      <c r="I182" s="381">
        <v>0</v>
      </c>
      <c r="J182" s="381">
        <f t="shared" si="34"/>
        <v>941.64</v>
      </c>
      <c r="K182" s="381">
        <f t="shared" si="35"/>
        <v>997.41</v>
      </c>
      <c r="L182" s="381">
        <f t="shared" si="36"/>
        <v>2329.4899999999998</v>
      </c>
      <c r="M182" s="381">
        <f t="shared" si="37"/>
        <v>2326.1999999999998</v>
      </c>
      <c r="N182" s="381">
        <f t="shared" si="38"/>
        <v>377.31</v>
      </c>
      <c r="O182" s="436">
        <v>0</v>
      </c>
      <c r="P182" s="381">
        <f t="shared" si="4"/>
        <v>1939.05</v>
      </c>
      <c r="Q182" s="660">
        <f t="shared" si="39"/>
        <v>30870.610000000004</v>
      </c>
    </row>
    <row r="183" spans="1:17" s="124" customFormat="1" ht="16.5" thickBot="1" x14ac:dyDescent="0.3">
      <c r="A183" s="437"/>
      <c r="B183" s="509"/>
      <c r="C183" s="510"/>
      <c r="D183" s="511"/>
      <c r="E183" s="512"/>
      <c r="F183" s="513">
        <f>SUM(F180:F182)</f>
        <v>367468.18000000005</v>
      </c>
      <c r="G183" s="513">
        <f t="shared" ref="G183:Q183" si="45">SUM(G180:G182)</f>
        <v>367468.18000000005</v>
      </c>
      <c r="H183" s="513">
        <f t="shared" si="45"/>
        <v>56196.44</v>
      </c>
      <c r="I183" s="513">
        <f t="shared" si="45"/>
        <v>0</v>
      </c>
      <c r="J183" s="513">
        <f t="shared" si="45"/>
        <v>10546.34</v>
      </c>
      <c r="K183" s="513">
        <f t="shared" si="45"/>
        <v>9928.9500000000007</v>
      </c>
      <c r="L183" s="513">
        <f t="shared" si="45"/>
        <v>26090.239999999998</v>
      </c>
      <c r="M183" s="513">
        <f t="shared" si="45"/>
        <v>23156.66</v>
      </c>
      <c r="N183" s="513">
        <f t="shared" si="45"/>
        <v>1812.51</v>
      </c>
      <c r="O183" s="513">
        <f t="shared" si="45"/>
        <v>0</v>
      </c>
      <c r="P183" s="513">
        <f t="shared" si="45"/>
        <v>76671.73000000001</v>
      </c>
      <c r="Q183" s="513">
        <f t="shared" si="45"/>
        <v>290796.45</v>
      </c>
    </row>
    <row r="184" spans="1:17" s="123" customFormat="1" ht="16.5" thickTop="1" x14ac:dyDescent="0.25">
      <c r="A184" s="678" t="s">
        <v>512</v>
      </c>
      <c r="B184" s="678"/>
      <c r="C184" s="679"/>
      <c r="D184" s="514"/>
      <c r="E184" s="503"/>
      <c r="F184" s="515"/>
      <c r="G184" s="516"/>
      <c r="H184" s="516"/>
      <c r="I184" s="516"/>
      <c r="J184" s="516"/>
      <c r="K184" s="516"/>
      <c r="L184" s="516"/>
      <c r="M184" s="516"/>
      <c r="N184" s="516"/>
      <c r="O184" s="516"/>
      <c r="P184" s="516"/>
      <c r="Q184" s="516"/>
    </row>
    <row r="185" spans="1:17" s="124" customFormat="1" ht="16.5" thickBot="1" x14ac:dyDescent="0.3">
      <c r="A185" s="396">
        <f>1+A182</f>
        <v>159</v>
      </c>
      <c r="B185" s="413" t="s">
        <v>513</v>
      </c>
      <c r="C185" s="413" t="s">
        <v>90</v>
      </c>
      <c r="D185" s="517" t="s">
        <v>428</v>
      </c>
      <c r="E185" s="449"/>
      <c r="F185" s="450">
        <v>196857.95</v>
      </c>
      <c r="G185" s="395">
        <f t="shared" ref="G185:G193" si="46">+F185+E185</f>
        <v>196857.95</v>
      </c>
      <c r="H185" s="369">
        <f t="shared" ref="H185:H193" si="47">ROUND(IF(((G185-J185-K185-O185)&gt;34685.01)*((G185-J185-K185-O185)&lt;52027.43),(((G185-J185-K185-O185)-34685.01)*0.15),+IF(((G185-J185-K185-O185)&gt;52027.43)*((G185-J185-K185-O185)&lt;72260.26),((((G185-J185-K185-O185)-52027.43)*0.2)+2601.33),+IF((G185-J185-K185-O185)&gt;72260.26,(((G185-J185-K185-O185)-72260.26)*25%)+6648,0))),2)</f>
        <v>35199.370000000003</v>
      </c>
      <c r="I185" s="395">
        <v>0</v>
      </c>
      <c r="J185" s="395">
        <f t="shared" si="34"/>
        <v>5649.82</v>
      </c>
      <c r="K185" s="395">
        <f t="shared" si="35"/>
        <v>4742.3999999999996</v>
      </c>
      <c r="L185" s="395">
        <f t="shared" si="36"/>
        <v>13976.91</v>
      </c>
      <c r="M185" s="395">
        <f t="shared" si="37"/>
        <v>11060.4</v>
      </c>
      <c r="N185" s="395">
        <f t="shared" si="38"/>
        <v>717.6</v>
      </c>
      <c r="O185" s="418">
        <v>0</v>
      </c>
      <c r="P185" s="395">
        <f t="shared" si="4"/>
        <v>45591.590000000004</v>
      </c>
      <c r="Q185" s="658">
        <f t="shared" si="39"/>
        <v>151266.36000000002</v>
      </c>
    </row>
    <row r="186" spans="1:17" s="124" customFormat="1" ht="16.5" thickBot="1" x14ac:dyDescent="0.3">
      <c r="A186" s="30">
        <f t="shared" si="44"/>
        <v>160</v>
      </c>
      <c r="B186" s="427" t="s">
        <v>514</v>
      </c>
      <c r="C186" s="427" t="s">
        <v>94</v>
      </c>
      <c r="D186" s="393" t="s">
        <v>309</v>
      </c>
      <c r="E186" s="394"/>
      <c r="F186" s="451">
        <v>118114.78</v>
      </c>
      <c r="G186" s="395">
        <f t="shared" si="46"/>
        <v>118114.78</v>
      </c>
      <c r="H186" s="369">
        <f t="shared" si="47"/>
        <v>16366.49</v>
      </c>
      <c r="I186" s="369">
        <v>2148.54</v>
      </c>
      <c r="J186" s="369">
        <f t="shared" si="34"/>
        <v>3389.89</v>
      </c>
      <c r="K186" s="369">
        <f t="shared" si="35"/>
        <v>3590.69</v>
      </c>
      <c r="L186" s="369">
        <f t="shared" si="36"/>
        <v>8386.15</v>
      </c>
      <c r="M186" s="369">
        <f t="shared" si="37"/>
        <v>8374.34</v>
      </c>
      <c r="N186" s="369">
        <f t="shared" si="38"/>
        <v>717.6</v>
      </c>
      <c r="O186" s="422">
        <v>0</v>
      </c>
      <c r="P186" s="369">
        <f t="shared" si="4"/>
        <v>25495.61</v>
      </c>
      <c r="Q186" s="659">
        <f t="shared" si="39"/>
        <v>92619.17</v>
      </c>
    </row>
    <row r="187" spans="1:17" s="124" customFormat="1" ht="16.5" thickBot="1" x14ac:dyDescent="0.3">
      <c r="A187" s="30">
        <f t="shared" si="44"/>
        <v>161</v>
      </c>
      <c r="B187" s="427" t="s">
        <v>515</v>
      </c>
      <c r="C187" s="427" t="s">
        <v>93</v>
      </c>
      <c r="D187" s="393" t="s">
        <v>309</v>
      </c>
      <c r="E187" s="394"/>
      <c r="F187" s="451">
        <v>118114.78</v>
      </c>
      <c r="G187" s="395">
        <f t="shared" si="46"/>
        <v>118114.78</v>
      </c>
      <c r="H187" s="369">
        <f t="shared" si="47"/>
        <v>16366.49</v>
      </c>
      <c r="I187" s="369">
        <v>1419.12</v>
      </c>
      <c r="J187" s="369">
        <f t="shared" si="34"/>
        <v>3389.89</v>
      </c>
      <c r="K187" s="369">
        <f t="shared" si="35"/>
        <v>3590.69</v>
      </c>
      <c r="L187" s="369">
        <f t="shared" si="36"/>
        <v>8386.15</v>
      </c>
      <c r="M187" s="369">
        <f t="shared" si="37"/>
        <v>8374.34</v>
      </c>
      <c r="N187" s="369">
        <f t="shared" si="38"/>
        <v>717.6</v>
      </c>
      <c r="O187" s="422">
        <v>0</v>
      </c>
      <c r="P187" s="369">
        <f t="shared" si="4"/>
        <v>24766.19</v>
      </c>
      <c r="Q187" s="659">
        <f t="shared" si="39"/>
        <v>93348.59</v>
      </c>
    </row>
    <row r="188" spans="1:17" s="124" customFormat="1" ht="16.5" thickBot="1" x14ac:dyDescent="0.3">
      <c r="A188" s="30">
        <f t="shared" si="44"/>
        <v>162</v>
      </c>
      <c r="B188" s="427" t="s">
        <v>516</v>
      </c>
      <c r="C188" s="427" t="s">
        <v>51</v>
      </c>
      <c r="D188" s="393" t="s">
        <v>309</v>
      </c>
      <c r="E188" s="394"/>
      <c r="F188" s="451">
        <v>118114.78</v>
      </c>
      <c r="G188" s="395">
        <f t="shared" si="46"/>
        <v>118114.78</v>
      </c>
      <c r="H188" s="369">
        <f t="shared" si="47"/>
        <v>16366.49</v>
      </c>
      <c r="I188" s="369">
        <v>0</v>
      </c>
      <c r="J188" s="369">
        <f t="shared" si="34"/>
        <v>3389.89</v>
      </c>
      <c r="K188" s="369">
        <f t="shared" si="35"/>
        <v>3590.69</v>
      </c>
      <c r="L188" s="369">
        <f t="shared" si="36"/>
        <v>8386.15</v>
      </c>
      <c r="M188" s="369">
        <f t="shared" si="37"/>
        <v>8374.34</v>
      </c>
      <c r="N188" s="369">
        <f t="shared" si="38"/>
        <v>717.6</v>
      </c>
      <c r="O188" s="422">
        <v>0</v>
      </c>
      <c r="P188" s="369">
        <f t="shared" si="4"/>
        <v>23347.07</v>
      </c>
      <c r="Q188" s="659">
        <f t="shared" si="39"/>
        <v>94767.709999999992</v>
      </c>
    </row>
    <row r="189" spans="1:17" s="124" customFormat="1" ht="16.5" thickBot="1" x14ac:dyDescent="0.3">
      <c r="A189" s="30">
        <f t="shared" si="44"/>
        <v>163</v>
      </c>
      <c r="B189" s="427" t="s">
        <v>517</v>
      </c>
      <c r="C189" s="427" t="s">
        <v>92</v>
      </c>
      <c r="D189" s="393" t="s">
        <v>309</v>
      </c>
      <c r="E189" s="394"/>
      <c r="F189" s="451">
        <v>118114.78</v>
      </c>
      <c r="G189" s="395">
        <f t="shared" si="46"/>
        <v>118114.78</v>
      </c>
      <c r="H189" s="369">
        <f t="shared" si="47"/>
        <v>16366.49</v>
      </c>
      <c r="I189" s="369">
        <v>0</v>
      </c>
      <c r="J189" s="369">
        <f t="shared" si="34"/>
        <v>3389.89</v>
      </c>
      <c r="K189" s="369">
        <f t="shared" si="35"/>
        <v>3590.69</v>
      </c>
      <c r="L189" s="369">
        <f t="shared" si="36"/>
        <v>8386.15</v>
      </c>
      <c r="M189" s="369">
        <f t="shared" si="37"/>
        <v>8374.34</v>
      </c>
      <c r="N189" s="369">
        <f t="shared" si="38"/>
        <v>717.6</v>
      </c>
      <c r="O189" s="422">
        <v>0</v>
      </c>
      <c r="P189" s="369">
        <f t="shared" si="4"/>
        <v>23347.07</v>
      </c>
      <c r="Q189" s="659">
        <f t="shared" si="39"/>
        <v>94767.709999999992</v>
      </c>
    </row>
    <row r="190" spans="1:17" s="124" customFormat="1" ht="16.5" thickBot="1" x14ac:dyDescent="0.3">
      <c r="A190" s="30">
        <f t="shared" si="44"/>
        <v>164</v>
      </c>
      <c r="B190" s="427" t="s">
        <v>518</v>
      </c>
      <c r="C190" s="427" t="s">
        <v>96</v>
      </c>
      <c r="D190" s="393" t="s">
        <v>309</v>
      </c>
      <c r="E190" s="394"/>
      <c r="F190" s="451">
        <v>118114.78</v>
      </c>
      <c r="G190" s="395">
        <f t="shared" si="46"/>
        <v>118114.78</v>
      </c>
      <c r="H190" s="369">
        <f t="shared" si="47"/>
        <v>16366.49</v>
      </c>
      <c r="I190" s="369">
        <v>0</v>
      </c>
      <c r="J190" s="369">
        <f t="shared" si="34"/>
        <v>3389.89</v>
      </c>
      <c r="K190" s="369">
        <f t="shared" si="35"/>
        <v>3590.69</v>
      </c>
      <c r="L190" s="369">
        <f t="shared" si="36"/>
        <v>8386.15</v>
      </c>
      <c r="M190" s="369">
        <f t="shared" si="37"/>
        <v>8374.34</v>
      </c>
      <c r="N190" s="369">
        <f t="shared" si="38"/>
        <v>717.6</v>
      </c>
      <c r="O190" s="422">
        <v>0</v>
      </c>
      <c r="P190" s="369">
        <f t="shared" si="4"/>
        <v>23347.07</v>
      </c>
      <c r="Q190" s="659">
        <f t="shared" si="39"/>
        <v>94767.709999999992</v>
      </c>
    </row>
    <row r="191" spans="1:17" s="124" customFormat="1" ht="16.5" thickBot="1" x14ac:dyDescent="0.3">
      <c r="A191" s="30">
        <f t="shared" si="44"/>
        <v>165</v>
      </c>
      <c r="B191" s="427" t="s">
        <v>519</v>
      </c>
      <c r="C191" s="427" t="s">
        <v>91</v>
      </c>
      <c r="D191" s="393" t="s">
        <v>309</v>
      </c>
      <c r="E191" s="394"/>
      <c r="F191" s="451">
        <v>118114.78</v>
      </c>
      <c r="G191" s="395">
        <f t="shared" si="46"/>
        <v>118114.78</v>
      </c>
      <c r="H191" s="369">
        <f t="shared" si="47"/>
        <v>16366.49</v>
      </c>
      <c r="I191" s="369">
        <v>6333.09</v>
      </c>
      <c r="J191" s="369">
        <f t="shared" si="34"/>
        <v>3389.89</v>
      </c>
      <c r="K191" s="369">
        <f t="shared" si="35"/>
        <v>3590.69</v>
      </c>
      <c r="L191" s="369">
        <f t="shared" si="36"/>
        <v>8386.15</v>
      </c>
      <c r="M191" s="369">
        <f t="shared" si="37"/>
        <v>8374.34</v>
      </c>
      <c r="N191" s="369">
        <f t="shared" si="38"/>
        <v>717.6</v>
      </c>
      <c r="O191" s="422">
        <v>0</v>
      </c>
      <c r="P191" s="369">
        <f t="shared" si="4"/>
        <v>29680.16</v>
      </c>
      <c r="Q191" s="659">
        <f t="shared" si="39"/>
        <v>88434.62</v>
      </c>
    </row>
    <row r="192" spans="1:17" s="124" customFormat="1" ht="16.5" thickBot="1" x14ac:dyDescent="0.3">
      <c r="A192" s="30">
        <f t="shared" si="44"/>
        <v>166</v>
      </c>
      <c r="B192" s="427" t="s">
        <v>520</v>
      </c>
      <c r="C192" s="427" t="s">
        <v>95</v>
      </c>
      <c r="D192" s="393" t="s">
        <v>309</v>
      </c>
      <c r="E192" s="394"/>
      <c r="F192" s="451">
        <v>118114.78</v>
      </c>
      <c r="G192" s="395">
        <f t="shared" si="46"/>
        <v>118114.78</v>
      </c>
      <c r="H192" s="369">
        <f t="shared" si="47"/>
        <v>16366.49</v>
      </c>
      <c r="I192" s="369">
        <v>0</v>
      </c>
      <c r="J192" s="369">
        <f t="shared" si="34"/>
        <v>3389.89</v>
      </c>
      <c r="K192" s="369">
        <f t="shared" si="35"/>
        <v>3590.69</v>
      </c>
      <c r="L192" s="369">
        <f t="shared" si="36"/>
        <v>8386.15</v>
      </c>
      <c r="M192" s="369">
        <f t="shared" si="37"/>
        <v>8374.34</v>
      </c>
      <c r="N192" s="369">
        <f t="shared" si="38"/>
        <v>717.6</v>
      </c>
      <c r="O192" s="422">
        <v>0</v>
      </c>
      <c r="P192" s="369">
        <f t="shared" si="4"/>
        <v>23347.07</v>
      </c>
      <c r="Q192" s="659">
        <f t="shared" si="39"/>
        <v>94767.709999999992</v>
      </c>
    </row>
    <row r="193" spans="1:20" s="124" customFormat="1" x14ac:dyDescent="0.25">
      <c r="A193" s="457">
        <f t="shared" si="44"/>
        <v>167</v>
      </c>
      <c r="B193" s="430" t="s">
        <v>521</v>
      </c>
      <c r="C193" s="430" t="s">
        <v>97</v>
      </c>
      <c r="D193" s="500" t="s">
        <v>309</v>
      </c>
      <c r="E193" s="491"/>
      <c r="F193" s="433">
        <v>118114.78</v>
      </c>
      <c r="G193" s="395">
        <f t="shared" si="46"/>
        <v>118114.78</v>
      </c>
      <c r="H193" s="369">
        <f t="shared" si="47"/>
        <v>16366.49</v>
      </c>
      <c r="I193" s="381">
        <v>0</v>
      </c>
      <c r="J193" s="381">
        <f t="shared" si="34"/>
        <v>3389.89</v>
      </c>
      <c r="K193" s="381">
        <f t="shared" si="35"/>
        <v>3590.69</v>
      </c>
      <c r="L193" s="381">
        <f t="shared" si="36"/>
        <v>8386.15</v>
      </c>
      <c r="M193" s="381">
        <f t="shared" si="37"/>
        <v>8374.34</v>
      </c>
      <c r="N193" s="381">
        <f t="shared" si="38"/>
        <v>717.6</v>
      </c>
      <c r="O193" s="436">
        <v>0</v>
      </c>
      <c r="P193" s="381">
        <f t="shared" si="4"/>
        <v>23347.07</v>
      </c>
      <c r="Q193" s="660">
        <f t="shared" si="39"/>
        <v>94767.709999999992</v>
      </c>
    </row>
    <row r="194" spans="1:20" s="124" customFormat="1" ht="16.5" thickBot="1" x14ac:dyDescent="0.3">
      <c r="A194" s="437"/>
      <c r="B194" s="518"/>
      <c r="C194" s="518"/>
      <c r="D194" s="439"/>
      <c r="E194" s="440"/>
      <c r="F194" s="513">
        <f t="shared" ref="F194:Q194" si="48">SUM(F185:F193)</f>
        <v>1141776.1900000002</v>
      </c>
      <c r="G194" s="513">
        <f t="shared" si="48"/>
        <v>1141776.1900000002</v>
      </c>
      <c r="H194" s="513">
        <f t="shared" si="48"/>
        <v>166131.29</v>
      </c>
      <c r="I194" s="513">
        <f t="shared" si="48"/>
        <v>9900.75</v>
      </c>
      <c r="J194" s="513">
        <f t="shared" si="48"/>
        <v>32768.939999999995</v>
      </c>
      <c r="K194" s="513">
        <f t="shared" si="48"/>
        <v>33467.919999999998</v>
      </c>
      <c r="L194" s="513">
        <f t="shared" si="48"/>
        <v>81066.11</v>
      </c>
      <c r="M194" s="513">
        <f t="shared" si="48"/>
        <v>78055.119999999981</v>
      </c>
      <c r="N194" s="513">
        <f t="shared" si="48"/>
        <v>6458.4000000000015</v>
      </c>
      <c r="O194" s="513">
        <f t="shared" si="48"/>
        <v>0</v>
      </c>
      <c r="P194" s="513">
        <f t="shared" si="48"/>
        <v>242268.90000000005</v>
      </c>
      <c r="Q194" s="513">
        <f t="shared" si="48"/>
        <v>899507.2899999998</v>
      </c>
      <c r="T194" s="123"/>
    </row>
    <row r="195" spans="1:20" s="123" customFormat="1" ht="16.5" thickTop="1" x14ac:dyDescent="0.25">
      <c r="A195" s="351" t="s">
        <v>522</v>
      </c>
      <c r="B195" s="482"/>
      <c r="C195" s="482"/>
      <c r="D195" s="482"/>
      <c r="E195" s="484"/>
      <c r="F195" s="519"/>
      <c r="G195" s="520"/>
      <c r="H195" s="520"/>
      <c r="I195" s="520"/>
      <c r="J195" s="520"/>
      <c r="K195" s="520"/>
      <c r="L195" s="520"/>
      <c r="M195" s="520"/>
      <c r="N195" s="520"/>
      <c r="O195" s="520"/>
      <c r="P195" s="520"/>
      <c r="Q195" s="520"/>
    </row>
    <row r="196" spans="1:20" s="124" customFormat="1" ht="16.5" thickBot="1" x14ac:dyDescent="0.3">
      <c r="A196" s="396">
        <f>1+A193</f>
        <v>168</v>
      </c>
      <c r="B196" s="51" t="s">
        <v>523</v>
      </c>
      <c r="C196" s="51" t="s">
        <v>170</v>
      </c>
      <c r="D196" s="517" t="s">
        <v>428</v>
      </c>
      <c r="E196" s="449"/>
      <c r="F196" s="450">
        <v>196857.95</v>
      </c>
      <c r="G196" s="395">
        <f t="shared" ref="G196:G217" si="49">+F196+E196</f>
        <v>196857.95</v>
      </c>
      <c r="H196" s="369">
        <f t="shared" ref="H196:H217" si="50">ROUND(IF(((G196-J196-K196-O196)&gt;34685.01)*((G196-J196-K196-O196)&lt;52027.43),(((G196-J196-K196-O196)-34685.01)*0.15),+IF(((G196-J196-K196-O196)&gt;52027.43)*((G196-J196-K196-O196)&lt;72260.26),((((G196-J196-K196-O196)-52027.43)*0.2)+2601.33),+IF((G196-J196-K196-O196)&gt;72260.26,(((G196-J196-K196-O196)-72260.26)*25%)+6648,0))),2)</f>
        <v>34524.31</v>
      </c>
      <c r="I196" s="395">
        <v>0</v>
      </c>
      <c r="J196" s="395">
        <f t="shared" si="34"/>
        <v>5649.82</v>
      </c>
      <c r="K196" s="395">
        <f t="shared" si="35"/>
        <v>4742.3999999999996</v>
      </c>
      <c r="L196" s="395">
        <f t="shared" si="36"/>
        <v>13976.91</v>
      </c>
      <c r="M196" s="395">
        <f t="shared" si="37"/>
        <v>11060.4</v>
      </c>
      <c r="N196" s="395">
        <f t="shared" si="38"/>
        <v>717.6</v>
      </c>
      <c r="O196" s="521">
        <f>2380.24+160+160</f>
        <v>2700.24</v>
      </c>
      <c r="P196" s="395">
        <f t="shared" si="4"/>
        <v>47616.77</v>
      </c>
      <c r="Q196" s="658">
        <f t="shared" si="39"/>
        <v>149241.18000000002</v>
      </c>
    </row>
    <row r="197" spans="1:20" s="124" customFormat="1" ht="16.5" thickBot="1" x14ac:dyDescent="0.3">
      <c r="A197" s="30">
        <f t="shared" si="44"/>
        <v>169</v>
      </c>
      <c r="B197" s="499" t="s">
        <v>524</v>
      </c>
      <c r="C197" s="499" t="s">
        <v>173</v>
      </c>
      <c r="D197" s="393" t="s">
        <v>525</v>
      </c>
      <c r="E197" s="394"/>
      <c r="F197" s="451">
        <v>111552.84</v>
      </c>
      <c r="G197" s="395">
        <f t="shared" si="49"/>
        <v>111552.84</v>
      </c>
      <c r="H197" s="369">
        <f t="shared" si="50"/>
        <v>14822.95</v>
      </c>
      <c r="I197" s="369">
        <v>0</v>
      </c>
      <c r="J197" s="369">
        <f t="shared" si="34"/>
        <v>3201.57</v>
      </c>
      <c r="K197" s="369">
        <f t="shared" si="35"/>
        <v>3391.21</v>
      </c>
      <c r="L197" s="369">
        <f t="shared" si="36"/>
        <v>7920.25</v>
      </c>
      <c r="M197" s="369">
        <f t="shared" si="37"/>
        <v>7909.1</v>
      </c>
      <c r="N197" s="369">
        <f t="shared" si="38"/>
        <v>717.6</v>
      </c>
      <c r="O197" s="452">
        <v>0</v>
      </c>
      <c r="P197" s="369">
        <f t="shared" si="4"/>
        <v>21415.73</v>
      </c>
      <c r="Q197" s="659">
        <f t="shared" si="39"/>
        <v>90137.11</v>
      </c>
    </row>
    <row r="198" spans="1:20" s="124" customFormat="1" ht="32.25" thickBot="1" x14ac:dyDescent="0.3">
      <c r="A198" s="30">
        <f t="shared" si="44"/>
        <v>170</v>
      </c>
      <c r="B198" s="392" t="s">
        <v>526</v>
      </c>
      <c r="C198" s="392" t="s">
        <v>172</v>
      </c>
      <c r="D198" s="423" t="s">
        <v>527</v>
      </c>
      <c r="E198" s="522"/>
      <c r="F198" s="451">
        <v>111552.84</v>
      </c>
      <c r="G198" s="395">
        <f t="shared" si="49"/>
        <v>111552.84</v>
      </c>
      <c r="H198" s="369">
        <f t="shared" si="50"/>
        <v>14485.42</v>
      </c>
      <c r="I198" s="369">
        <v>0</v>
      </c>
      <c r="J198" s="369">
        <f t="shared" si="34"/>
        <v>3201.57</v>
      </c>
      <c r="K198" s="369">
        <f t="shared" si="35"/>
        <v>3391.21</v>
      </c>
      <c r="L198" s="369">
        <f t="shared" si="36"/>
        <v>7920.25</v>
      </c>
      <c r="M198" s="369">
        <f t="shared" si="37"/>
        <v>7909.1</v>
      </c>
      <c r="N198" s="369">
        <f t="shared" si="38"/>
        <v>717.6</v>
      </c>
      <c r="O198" s="452">
        <f>1190.12+160</f>
        <v>1350.12</v>
      </c>
      <c r="P198" s="369">
        <f t="shared" si="4"/>
        <v>22428.32</v>
      </c>
      <c r="Q198" s="659">
        <f t="shared" si="39"/>
        <v>89124.51999999999</v>
      </c>
    </row>
    <row r="199" spans="1:20" s="124" customFormat="1" ht="16.5" thickBot="1" x14ac:dyDescent="0.3">
      <c r="A199" s="30">
        <f t="shared" si="44"/>
        <v>171</v>
      </c>
      <c r="B199" s="427" t="s">
        <v>528</v>
      </c>
      <c r="C199" s="427" t="s">
        <v>171</v>
      </c>
      <c r="D199" s="425" t="s">
        <v>529</v>
      </c>
      <c r="E199" s="394"/>
      <c r="F199" s="451">
        <v>111552.84</v>
      </c>
      <c r="G199" s="395">
        <f t="shared" si="49"/>
        <v>111552.84</v>
      </c>
      <c r="H199" s="369">
        <f t="shared" si="50"/>
        <v>14822.95</v>
      </c>
      <c r="I199" s="369">
        <v>0</v>
      </c>
      <c r="J199" s="369">
        <f t="shared" si="34"/>
        <v>3201.57</v>
      </c>
      <c r="K199" s="369">
        <f t="shared" si="35"/>
        <v>3391.21</v>
      </c>
      <c r="L199" s="369">
        <f t="shared" si="36"/>
        <v>7920.25</v>
      </c>
      <c r="M199" s="369">
        <f t="shared" si="37"/>
        <v>7909.1</v>
      </c>
      <c r="N199" s="369">
        <f t="shared" si="38"/>
        <v>717.6</v>
      </c>
      <c r="O199" s="452">
        <v>0</v>
      </c>
      <c r="P199" s="369">
        <f t="shared" si="4"/>
        <v>21415.73</v>
      </c>
      <c r="Q199" s="659">
        <f t="shared" si="39"/>
        <v>90137.11</v>
      </c>
    </row>
    <row r="200" spans="1:20" s="124" customFormat="1" ht="16.5" thickBot="1" x14ac:dyDescent="0.3">
      <c r="A200" s="30">
        <f t="shared" si="44"/>
        <v>172</v>
      </c>
      <c r="B200" s="427" t="s">
        <v>530</v>
      </c>
      <c r="C200" s="427" t="s">
        <v>174</v>
      </c>
      <c r="D200" s="393" t="s">
        <v>531</v>
      </c>
      <c r="E200" s="394"/>
      <c r="F200" s="451">
        <v>98428.97</v>
      </c>
      <c r="G200" s="395">
        <f t="shared" si="49"/>
        <v>98428.97</v>
      </c>
      <c r="H200" s="369">
        <f t="shared" si="50"/>
        <v>11735.89</v>
      </c>
      <c r="I200" s="369">
        <v>2135.3000000000002</v>
      </c>
      <c r="J200" s="369">
        <f t="shared" si="34"/>
        <v>2824.91</v>
      </c>
      <c r="K200" s="369">
        <f t="shared" si="35"/>
        <v>2992.24</v>
      </c>
      <c r="L200" s="369">
        <f t="shared" si="36"/>
        <v>6988.46</v>
      </c>
      <c r="M200" s="369">
        <f t="shared" si="37"/>
        <v>6978.61</v>
      </c>
      <c r="N200" s="369">
        <f t="shared" si="38"/>
        <v>717.6</v>
      </c>
      <c r="O200" s="452">
        <v>0</v>
      </c>
      <c r="P200" s="369">
        <f t="shared" si="4"/>
        <v>19688.339999999997</v>
      </c>
      <c r="Q200" s="659">
        <f t="shared" si="39"/>
        <v>78740.63</v>
      </c>
    </row>
    <row r="201" spans="1:20" s="124" customFormat="1" ht="16.5" thickBot="1" x14ac:dyDescent="0.3">
      <c r="A201" s="30">
        <f t="shared" si="44"/>
        <v>173</v>
      </c>
      <c r="B201" s="419" t="s">
        <v>532</v>
      </c>
      <c r="C201" s="419" t="s">
        <v>176</v>
      </c>
      <c r="D201" s="425" t="s">
        <v>533</v>
      </c>
      <c r="E201" s="394"/>
      <c r="F201" s="451">
        <v>85305.11</v>
      </c>
      <c r="G201" s="395">
        <f t="shared" si="49"/>
        <v>85305.11</v>
      </c>
      <c r="H201" s="369">
        <f t="shared" si="50"/>
        <v>8648.83</v>
      </c>
      <c r="I201" s="369">
        <v>2838.24</v>
      </c>
      <c r="J201" s="369">
        <f t="shared" si="34"/>
        <v>2448.2600000000002</v>
      </c>
      <c r="K201" s="369">
        <f t="shared" si="35"/>
        <v>2593.2800000000002</v>
      </c>
      <c r="L201" s="369">
        <f t="shared" si="36"/>
        <v>6056.66</v>
      </c>
      <c r="M201" s="369">
        <f t="shared" si="37"/>
        <v>6048.13</v>
      </c>
      <c r="N201" s="369">
        <f t="shared" si="38"/>
        <v>717.6</v>
      </c>
      <c r="O201" s="452">
        <v>0</v>
      </c>
      <c r="P201" s="369">
        <f t="shared" si="4"/>
        <v>16528.61</v>
      </c>
      <c r="Q201" s="659">
        <f t="shared" si="39"/>
        <v>68776.5</v>
      </c>
    </row>
    <row r="202" spans="1:20" s="124" customFormat="1" ht="16.5" thickBot="1" x14ac:dyDescent="0.3">
      <c r="A202" s="30">
        <f t="shared" si="44"/>
        <v>174</v>
      </c>
      <c r="B202" s="419" t="s">
        <v>534</v>
      </c>
      <c r="C202" s="419" t="s">
        <v>175</v>
      </c>
      <c r="D202" s="425" t="s">
        <v>533</v>
      </c>
      <c r="E202" s="394"/>
      <c r="F202" s="451">
        <v>85305.11</v>
      </c>
      <c r="G202" s="395">
        <f t="shared" si="49"/>
        <v>85305.11</v>
      </c>
      <c r="H202" s="369">
        <f t="shared" si="50"/>
        <v>8311.2999999999993</v>
      </c>
      <c r="I202" s="369">
        <v>0</v>
      </c>
      <c r="J202" s="369">
        <f t="shared" si="34"/>
        <v>2448.2600000000002</v>
      </c>
      <c r="K202" s="369">
        <f t="shared" si="35"/>
        <v>2593.2800000000002</v>
      </c>
      <c r="L202" s="369">
        <f t="shared" si="36"/>
        <v>6056.66</v>
      </c>
      <c r="M202" s="369">
        <f t="shared" si="37"/>
        <v>6048.13</v>
      </c>
      <c r="N202" s="369">
        <f t="shared" si="38"/>
        <v>717.6</v>
      </c>
      <c r="O202" s="452">
        <f>1190.12+160</f>
        <v>1350.12</v>
      </c>
      <c r="P202" s="369">
        <f t="shared" si="4"/>
        <v>14702.96</v>
      </c>
      <c r="Q202" s="659">
        <f t="shared" si="39"/>
        <v>70602.149999999994</v>
      </c>
    </row>
    <row r="203" spans="1:20" s="124" customFormat="1" ht="16.5" thickBot="1" x14ac:dyDescent="0.3">
      <c r="A203" s="30">
        <f t="shared" si="44"/>
        <v>175</v>
      </c>
      <c r="B203" s="427" t="s">
        <v>535</v>
      </c>
      <c r="C203" s="427" t="s">
        <v>178</v>
      </c>
      <c r="D203" s="393" t="s">
        <v>536</v>
      </c>
      <c r="E203" s="394"/>
      <c r="F203" s="451">
        <v>70000</v>
      </c>
      <c r="G203" s="395">
        <f t="shared" si="49"/>
        <v>70000</v>
      </c>
      <c r="H203" s="369">
        <f t="shared" si="50"/>
        <v>5098.42</v>
      </c>
      <c r="I203" s="369">
        <v>0</v>
      </c>
      <c r="J203" s="369">
        <f t="shared" si="34"/>
        <v>2009</v>
      </c>
      <c r="K203" s="369">
        <f t="shared" si="35"/>
        <v>2128</v>
      </c>
      <c r="L203" s="369">
        <f t="shared" si="36"/>
        <v>4970</v>
      </c>
      <c r="M203" s="369">
        <f t="shared" si="37"/>
        <v>4963</v>
      </c>
      <c r="N203" s="369">
        <f t="shared" si="38"/>
        <v>717.6</v>
      </c>
      <c r="O203" s="452">
        <f>1190.12+160</f>
        <v>1350.12</v>
      </c>
      <c r="P203" s="369">
        <f t="shared" si="4"/>
        <v>10585.54</v>
      </c>
      <c r="Q203" s="659">
        <f t="shared" si="39"/>
        <v>59414.46</v>
      </c>
    </row>
    <row r="204" spans="1:20" s="124" customFormat="1" ht="16.5" thickBot="1" x14ac:dyDescent="0.3">
      <c r="A204" s="30">
        <f t="shared" si="44"/>
        <v>176</v>
      </c>
      <c r="B204" s="392" t="s">
        <v>537</v>
      </c>
      <c r="C204" s="392" t="s">
        <v>179</v>
      </c>
      <c r="D204" s="393" t="s">
        <v>538</v>
      </c>
      <c r="E204" s="394"/>
      <c r="F204" s="451">
        <v>52495.45</v>
      </c>
      <c r="G204" s="395">
        <f t="shared" si="49"/>
        <v>52495.45</v>
      </c>
      <c r="H204" s="369">
        <f t="shared" si="50"/>
        <v>2206.19</v>
      </c>
      <c r="I204" s="369">
        <v>2128.6799999999998</v>
      </c>
      <c r="J204" s="369">
        <f t="shared" si="34"/>
        <v>1506.62</v>
      </c>
      <c r="K204" s="369">
        <f t="shared" si="35"/>
        <v>1595.86</v>
      </c>
      <c r="L204" s="369">
        <f t="shared" si="36"/>
        <v>3727.18</v>
      </c>
      <c r="M204" s="369">
        <f t="shared" si="37"/>
        <v>3721.93</v>
      </c>
      <c r="N204" s="369">
        <f t="shared" si="38"/>
        <v>603.70000000000005</v>
      </c>
      <c r="O204" s="452">
        <v>0</v>
      </c>
      <c r="P204" s="369">
        <f t="shared" si="4"/>
        <v>7437.3499999999995</v>
      </c>
      <c r="Q204" s="659">
        <f t="shared" si="39"/>
        <v>45058.1</v>
      </c>
    </row>
    <row r="205" spans="1:20" s="124" customFormat="1" ht="16.5" thickBot="1" x14ac:dyDescent="0.3">
      <c r="A205" s="30">
        <v>178</v>
      </c>
      <c r="B205" s="427" t="s">
        <v>539</v>
      </c>
      <c r="C205" s="427" t="s">
        <v>180</v>
      </c>
      <c r="D205" s="393" t="s">
        <v>538</v>
      </c>
      <c r="E205" s="394"/>
      <c r="F205" s="451">
        <v>52495.45</v>
      </c>
      <c r="G205" s="395">
        <f t="shared" si="49"/>
        <v>52495.45</v>
      </c>
      <c r="H205" s="369">
        <f t="shared" si="50"/>
        <v>2206.19</v>
      </c>
      <c r="I205" s="369">
        <v>0</v>
      </c>
      <c r="J205" s="369">
        <f t="shared" si="34"/>
        <v>1506.62</v>
      </c>
      <c r="K205" s="369">
        <f t="shared" si="35"/>
        <v>1595.86</v>
      </c>
      <c r="L205" s="369">
        <f t="shared" si="36"/>
        <v>3727.18</v>
      </c>
      <c r="M205" s="369">
        <f t="shared" si="37"/>
        <v>3721.93</v>
      </c>
      <c r="N205" s="369">
        <f t="shared" si="38"/>
        <v>603.70000000000005</v>
      </c>
      <c r="O205" s="452">
        <v>0</v>
      </c>
      <c r="P205" s="369">
        <f t="shared" si="4"/>
        <v>5308.67</v>
      </c>
      <c r="Q205" s="659">
        <f t="shared" si="39"/>
        <v>47186.78</v>
      </c>
    </row>
    <row r="206" spans="1:20" s="124" customFormat="1" ht="16.5" thickBot="1" x14ac:dyDescent="0.3">
      <c r="A206" s="30">
        <f t="shared" si="44"/>
        <v>179</v>
      </c>
      <c r="B206" s="427" t="s">
        <v>540</v>
      </c>
      <c r="C206" s="427" t="s">
        <v>181</v>
      </c>
      <c r="D206" s="393" t="s">
        <v>408</v>
      </c>
      <c r="E206" s="394"/>
      <c r="F206" s="451">
        <v>45933.54</v>
      </c>
      <c r="G206" s="395">
        <f t="shared" si="49"/>
        <v>45933.54</v>
      </c>
      <c r="H206" s="369">
        <f t="shared" si="50"/>
        <v>1280.08</v>
      </c>
      <c r="I206" s="369">
        <v>1425.74</v>
      </c>
      <c r="J206" s="369">
        <f t="shared" si="34"/>
        <v>1318.29</v>
      </c>
      <c r="K206" s="369">
        <f t="shared" si="35"/>
        <v>1396.38</v>
      </c>
      <c r="L206" s="369">
        <f t="shared" si="36"/>
        <v>3261.28</v>
      </c>
      <c r="M206" s="369">
        <f t="shared" si="37"/>
        <v>3256.69</v>
      </c>
      <c r="N206" s="369">
        <f t="shared" si="38"/>
        <v>528.24</v>
      </c>
      <c r="O206" s="452">
        <v>0</v>
      </c>
      <c r="P206" s="369">
        <f t="shared" si="4"/>
        <v>5420.49</v>
      </c>
      <c r="Q206" s="659">
        <f t="shared" si="39"/>
        <v>40513.050000000003</v>
      </c>
    </row>
    <row r="207" spans="1:20" s="124" customFormat="1" ht="16.5" thickBot="1" x14ac:dyDescent="0.3">
      <c r="A207" s="30">
        <v>182</v>
      </c>
      <c r="B207" s="427" t="s">
        <v>541</v>
      </c>
      <c r="C207" s="427" t="s">
        <v>183</v>
      </c>
      <c r="D207" s="393" t="s">
        <v>542</v>
      </c>
      <c r="E207" s="394"/>
      <c r="F207" s="451">
        <v>39371.599999999999</v>
      </c>
      <c r="G207" s="395">
        <f t="shared" si="49"/>
        <v>39371.599999999999</v>
      </c>
      <c r="H207" s="369">
        <f t="shared" si="50"/>
        <v>353.96</v>
      </c>
      <c r="I207" s="369">
        <v>2844.86</v>
      </c>
      <c r="J207" s="369">
        <f t="shared" si="34"/>
        <v>1129.96</v>
      </c>
      <c r="K207" s="369">
        <f t="shared" si="35"/>
        <v>1196.9000000000001</v>
      </c>
      <c r="L207" s="369">
        <f t="shared" si="36"/>
        <v>2795.38</v>
      </c>
      <c r="M207" s="369">
        <f t="shared" si="37"/>
        <v>2791.45</v>
      </c>
      <c r="N207" s="369">
        <f t="shared" si="38"/>
        <v>452.77</v>
      </c>
      <c r="O207" s="452">
        <v>0</v>
      </c>
      <c r="P207" s="369">
        <f t="shared" si="4"/>
        <v>5525.68</v>
      </c>
      <c r="Q207" s="659">
        <f t="shared" si="39"/>
        <v>33845.919999999998</v>
      </c>
    </row>
    <row r="208" spans="1:20" s="124" customFormat="1" ht="16.5" thickBot="1" x14ac:dyDescent="0.3">
      <c r="A208" s="30">
        <v>184</v>
      </c>
      <c r="B208" s="427" t="s">
        <v>543</v>
      </c>
      <c r="C208" s="427" t="s">
        <v>186</v>
      </c>
      <c r="D208" s="393" t="s">
        <v>542</v>
      </c>
      <c r="E208" s="394"/>
      <c r="F208" s="451">
        <v>39371.599999999999</v>
      </c>
      <c r="G208" s="395">
        <f t="shared" si="49"/>
        <v>39371.599999999999</v>
      </c>
      <c r="H208" s="369">
        <f t="shared" si="50"/>
        <v>353.96</v>
      </c>
      <c r="I208" s="369">
        <v>0</v>
      </c>
      <c r="J208" s="369">
        <f t="shared" si="34"/>
        <v>1129.96</v>
      </c>
      <c r="K208" s="369">
        <f t="shared" si="35"/>
        <v>1196.9000000000001</v>
      </c>
      <c r="L208" s="369">
        <f t="shared" si="36"/>
        <v>2795.38</v>
      </c>
      <c r="M208" s="369">
        <f t="shared" si="37"/>
        <v>2791.45</v>
      </c>
      <c r="N208" s="369">
        <f t="shared" si="38"/>
        <v>452.77</v>
      </c>
      <c r="O208" s="452">
        <v>0</v>
      </c>
      <c r="P208" s="369">
        <f t="shared" si="4"/>
        <v>2680.82</v>
      </c>
      <c r="Q208" s="659">
        <f t="shared" si="39"/>
        <v>36690.78</v>
      </c>
    </row>
    <row r="209" spans="1:17" s="124" customFormat="1" ht="16.5" thickBot="1" x14ac:dyDescent="0.3">
      <c r="A209" s="30">
        <v>188</v>
      </c>
      <c r="B209" s="427" t="s">
        <v>544</v>
      </c>
      <c r="C209" s="427" t="s">
        <v>185</v>
      </c>
      <c r="D209" s="393" t="s">
        <v>542</v>
      </c>
      <c r="E209" s="394"/>
      <c r="F209" s="451">
        <v>39371.599999999999</v>
      </c>
      <c r="G209" s="395">
        <f t="shared" si="49"/>
        <v>39371.599999999999</v>
      </c>
      <c r="H209" s="369">
        <f t="shared" si="50"/>
        <v>353.96</v>
      </c>
      <c r="I209" s="369">
        <v>0</v>
      </c>
      <c r="J209" s="369">
        <f t="shared" si="34"/>
        <v>1129.96</v>
      </c>
      <c r="K209" s="369">
        <f t="shared" si="35"/>
        <v>1196.9000000000001</v>
      </c>
      <c r="L209" s="369">
        <f t="shared" si="36"/>
        <v>2795.38</v>
      </c>
      <c r="M209" s="369">
        <f t="shared" si="37"/>
        <v>2791.45</v>
      </c>
      <c r="N209" s="369">
        <f t="shared" si="38"/>
        <v>452.77</v>
      </c>
      <c r="O209" s="452">
        <v>0</v>
      </c>
      <c r="P209" s="369">
        <f t="shared" si="4"/>
        <v>2680.82</v>
      </c>
      <c r="Q209" s="659">
        <f t="shared" si="39"/>
        <v>36690.78</v>
      </c>
    </row>
    <row r="210" spans="1:17" s="124" customFormat="1" ht="16.5" thickBot="1" x14ac:dyDescent="0.3">
      <c r="A210" s="30">
        <f t="shared" si="44"/>
        <v>189</v>
      </c>
      <c r="B210" s="419" t="s">
        <v>545</v>
      </c>
      <c r="C210" s="419" t="s">
        <v>184</v>
      </c>
      <c r="D210" s="425" t="s">
        <v>542</v>
      </c>
      <c r="E210" s="394"/>
      <c r="F210" s="434">
        <v>39371.599999999999</v>
      </c>
      <c r="G210" s="395">
        <f t="shared" si="49"/>
        <v>39371.599999999999</v>
      </c>
      <c r="H210" s="369">
        <f t="shared" si="50"/>
        <v>353.96</v>
      </c>
      <c r="I210" s="369">
        <v>0</v>
      </c>
      <c r="J210" s="369">
        <f t="shared" si="34"/>
        <v>1129.96</v>
      </c>
      <c r="K210" s="369">
        <f t="shared" si="35"/>
        <v>1196.9000000000001</v>
      </c>
      <c r="L210" s="369">
        <f t="shared" si="36"/>
        <v>2795.38</v>
      </c>
      <c r="M210" s="369">
        <f t="shared" si="37"/>
        <v>2791.45</v>
      </c>
      <c r="N210" s="369">
        <f t="shared" si="38"/>
        <v>452.77</v>
      </c>
      <c r="O210" s="452">
        <v>0</v>
      </c>
      <c r="P210" s="369">
        <f t="shared" si="4"/>
        <v>2680.82</v>
      </c>
      <c r="Q210" s="659">
        <f t="shared" si="39"/>
        <v>36690.78</v>
      </c>
    </row>
    <row r="211" spans="1:17" s="124" customFormat="1" ht="16.5" thickBot="1" x14ac:dyDescent="0.3">
      <c r="A211" s="30">
        <v>185</v>
      </c>
      <c r="B211" s="392" t="s">
        <v>546</v>
      </c>
      <c r="C211" s="392" t="s">
        <v>188</v>
      </c>
      <c r="D211" s="425" t="s">
        <v>547</v>
      </c>
      <c r="E211" s="394"/>
      <c r="F211" s="434">
        <v>39371.599999999999</v>
      </c>
      <c r="G211" s="395">
        <f t="shared" si="49"/>
        <v>39371.599999999999</v>
      </c>
      <c r="H211" s="369">
        <f t="shared" si="50"/>
        <v>151.44</v>
      </c>
      <c r="I211" s="369">
        <v>0</v>
      </c>
      <c r="J211" s="369">
        <f t="shared" si="34"/>
        <v>1129.96</v>
      </c>
      <c r="K211" s="369">
        <f t="shared" si="35"/>
        <v>1196.9000000000001</v>
      </c>
      <c r="L211" s="369">
        <f t="shared" si="36"/>
        <v>2795.38</v>
      </c>
      <c r="M211" s="369">
        <f t="shared" si="37"/>
        <v>2791.45</v>
      </c>
      <c r="N211" s="369">
        <f t="shared" si="38"/>
        <v>452.77</v>
      </c>
      <c r="O211" s="452">
        <f>1190.12+160</f>
        <v>1350.12</v>
      </c>
      <c r="P211" s="369">
        <f t="shared" si="4"/>
        <v>3828.42</v>
      </c>
      <c r="Q211" s="659">
        <f t="shared" si="39"/>
        <v>35543.18</v>
      </c>
    </row>
    <row r="212" spans="1:17" s="124" customFormat="1" ht="16.5" thickBot="1" x14ac:dyDescent="0.3">
      <c r="A212" s="30">
        <f t="shared" si="44"/>
        <v>186</v>
      </c>
      <c r="B212" s="392" t="s">
        <v>548</v>
      </c>
      <c r="C212" s="392" t="s">
        <v>190</v>
      </c>
      <c r="D212" s="425" t="s">
        <v>547</v>
      </c>
      <c r="E212" s="394"/>
      <c r="F212" s="434">
        <v>39371.599999999999</v>
      </c>
      <c r="G212" s="395">
        <f t="shared" si="49"/>
        <v>39371.599999999999</v>
      </c>
      <c r="H212" s="369">
        <f t="shared" si="50"/>
        <v>353.96</v>
      </c>
      <c r="I212" s="369">
        <v>1425.74</v>
      </c>
      <c r="J212" s="369">
        <f t="shared" si="34"/>
        <v>1129.96</v>
      </c>
      <c r="K212" s="369">
        <f t="shared" si="35"/>
        <v>1196.9000000000001</v>
      </c>
      <c r="L212" s="369">
        <f t="shared" si="36"/>
        <v>2795.38</v>
      </c>
      <c r="M212" s="369">
        <f t="shared" si="37"/>
        <v>2791.45</v>
      </c>
      <c r="N212" s="369">
        <f t="shared" si="38"/>
        <v>452.77</v>
      </c>
      <c r="O212" s="452">
        <v>0</v>
      </c>
      <c r="P212" s="369">
        <f t="shared" si="4"/>
        <v>4106.5599999999995</v>
      </c>
      <c r="Q212" s="659">
        <f t="shared" si="39"/>
        <v>35265.040000000001</v>
      </c>
    </row>
    <row r="213" spans="1:17" s="124" customFormat="1" ht="16.5" thickBot="1" x14ac:dyDescent="0.3">
      <c r="A213" s="30">
        <v>190</v>
      </c>
      <c r="B213" s="392" t="s">
        <v>549</v>
      </c>
      <c r="C213" s="392" t="s">
        <v>187</v>
      </c>
      <c r="D213" s="425" t="s">
        <v>547</v>
      </c>
      <c r="E213" s="394"/>
      <c r="F213" s="434">
        <v>39371.599999999999</v>
      </c>
      <c r="G213" s="395">
        <f t="shared" si="49"/>
        <v>39371.599999999999</v>
      </c>
      <c r="H213" s="369">
        <f t="shared" si="50"/>
        <v>353.96</v>
      </c>
      <c r="I213" s="369">
        <v>0</v>
      </c>
      <c r="J213" s="369">
        <f t="shared" si="34"/>
        <v>1129.96</v>
      </c>
      <c r="K213" s="369">
        <f t="shared" si="35"/>
        <v>1196.9000000000001</v>
      </c>
      <c r="L213" s="369">
        <f t="shared" si="36"/>
        <v>2795.38</v>
      </c>
      <c r="M213" s="369">
        <f t="shared" si="37"/>
        <v>2791.45</v>
      </c>
      <c r="N213" s="369">
        <f t="shared" si="38"/>
        <v>452.77</v>
      </c>
      <c r="O213" s="452">
        <v>0</v>
      </c>
      <c r="P213" s="369">
        <f t="shared" si="4"/>
        <v>2680.82</v>
      </c>
      <c r="Q213" s="659">
        <f t="shared" si="39"/>
        <v>36690.78</v>
      </c>
    </row>
    <row r="214" spans="1:17" s="124" customFormat="1" ht="16.5" thickBot="1" x14ac:dyDescent="0.3">
      <c r="A214" s="30">
        <f t="shared" si="44"/>
        <v>191</v>
      </c>
      <c r="B214" s="419" t="s">
        <v>550</v>
      </c>
      <c r="C214" s="419" t="s">
        <v>189</v>
      </c>
      <c r="D214" s="425" t="s">
        <v>547</v>
      </c>
      <c r="E214" s="394"/>
      <c r="F214" s="434">
        <v>39371.599999999999</v>
      </c>
      <c r="G214" s="395">
        <f t="shared" si="49"/>
        <v>39371.599999999999</v>
      </c>
      <c r="H214" s="369">
        <f t="shared" si="50"/>
        <v>151.44</v>
      </c>
      <c r="I214" s="369">
        <v>0</v>
      </c>
      <c r="J214" s="369">
        <f t="shared" si="34"/>
        <v>1129.96</v>
      </c>
      <c r="K214" s="369">
        <f t="shared" si="35"/>
        <v>1196.9000000000001</v>
      </c>
      <c r="L214" s="369">
        <f t="shared" si="36"/>
        <v>2795.38</v>
      </c>
      <c r="M214" s="369">
        <f t="shared" si="37"/>
        <v>2791.45</v>
      </c>
      <c r="N214" s="369">
        <f t="shared" si="38"/>
        <v>452.77</v>
      </c>
      <c r="O214" s="452">
        <f>1190.12+160</f>
        <v>1350.12</v>
      </c>
      <c r="P214" s="369">
        <f t="shared" si="4"/>
        <v>3828.42</v>
      </c>
      <c r="Q214" s="659">
        <f t="shared" si="39"/>
        <v>35543.18</v>
      </c>
    </row>
    <row r="215" spans="1:17" s="124" customFormat="1" ht="16.5" thickBot="1" x14ac:dyDescent="0.3">
      <c r="A215" s="30">
        <v>187</v>
      </c>
      <c r="B215" s="427" t="s">
        <v>551</v>
      </c>
      <c r="C215" s="427" t="s">
        <v>191</v>
      </c>
      <c r="D215" s="393" t="s">
        <v>410</v>
      </c>
      <c r="E215" s="394"/>
      <c r="F215" s="451">
        <v>39371.599999999999</v>
      </c>
      <c r="G215" s="395">
        <f t="shared" si="49"/>
        <v>39371.599999999999</v>
      </c>
      <c r="H215" s="369">
        <f t="shared" si="50"/>
        <v>353.96</v>
      </c>
      <c r="I215" s="369">
        <v>2141.92</v>
      </c>
      <c r="J215" s="369">
        <f t="shared" si="34"/>
        <v>1129.96</v>
      </c>
      <c r="K215" s="369">
        <f t="shared" si="35"/>
        <v>1196.9000000000001</v>
      </c>
      <c r="L215" s="369">
        <f t="shared" si="36"/>
        <v>2795.38</v>
      </c>
      <c r="M215" s="369">
        <f t="shared" si="37"/>
        <v>2791.45</v>
      </c>
      <c r="N215" s="369">
        <f t="shared" si="38"/>
        <v>452.77</v>
      </c>
      <c r="O215" s="422">
        <v>0</v>
      </c>
      <c r="P215" s="369">
        <f t="shared" si="4"/>
        <v>4822.74</v>
      </c>
      <c r="Q215" s="659">
        <f t="shared" si="39"/>
        <v>34548.86</v>
      </c>
    </row>
    <row r="216" spans="1:17" s="124" customFormat="1" x14ac:dyDescent="0.25">
      <c r="A216" s="457">
        <v>192</v>
      </c>
      <c r="B216" s="430" t="s">
        <v>552</v>
      </c>
      <c r="C216" s="430" t="s">
        <v>192</v>
      </c>
      <c r="D216" s="500" t="s">
        <v>359</v>
      </c>
      <c r="E216" s="491"/>
      <c r="F216" s="451">
        <v>32809.660000000003</v>
      </c>
      <c r="G216" s="395">
        <f t="shared" si="49"/>
        <v>32809.660000000003</v>
      </c>
      <c r="H216" s="369">
        <f t="shared" si="50"/>
        <v>0</v>
      </c>
      <c r="I216" s="369">
        <v>709.12</v>
      </c>
      <c r="J216" s="369">
        <f t="shared" si="34"/>
        <v>941.64</v>
      </c>
      <c r="K216" s="369">
        <f t="shared" si="35"/>
        <v>997.41</v>
      </c>
      <c r="L216" s="369">
        <f t="shared" si="36"/>
        <v>2329.4899999999998</v>
      </c>
      <c r="M216" s="369">
        <f t="shared" si="37"/>
        <v>2326.1999999999998</v>
      </c>
      <c r="N216" s="369">
        <f t="shared" si="38"/>
        <v>377.31</v>
      </c>
      <c r="O216" s="422">
        <v>0</v>
      </c>
      <c r="P216" s="369">
        <f t="shared" si="4"/>
        <v>2648.17</v>
      </c>
      <c r="Q216" s="659">
        <f t="shared" si="39"/>
        <v>30161.490000000005</v>
      </c>
    </row>
    <row r="217" spans="1:17" s="124" customFormat="1" x14ac:dyDescent="0.25">
      <c r="A217" s="96">
        <f t="shared" si="44"/>
        <v>193</v>
      </c>
      <c r="B217" s="427" t="s">
        <v>553</v>
      </c>
      <c r="C217" s="427" t="s">
        <v>193</v>
      </c>
      <c r="D217" s="393" t="s">
        <v>359</v>
      </c>
      <c r="E217" s="394"/>
      <c r="F217" s="433">
        <v>32809.660000000003</v>
      </c>
      <c r="G217" s="435">
        <f t="shared" si="49"/>
        <v>32809.660000000003</v>
      </c>
      <c r="H217" s="369">
        <f t="shared" si="50"/>
        <v>0</v>
      </c>
      <c r="I217" s="381">
        <v>0</v>
      </c>
      <c r="J217" s="381">
        <f t="shared" si="34"/>
        <v>941.64</v>
      </c>
      <c r="K217" s="381">
        <f t="shared" si="35"/>
        <v>997.41</v>
      </c>
      <c r="L217" s="381">
        <f t="shared" si="36"/>
        <v>2329.4899999999998</v>
      </c>
      <c r="M217" s="381">
        <f t="shared" si="37"/>
        <v>2326.1999999999998</v>
      </c>
      <c r="N217" s="381">
        <f t="shared" si="38"/>
        <v>377.31</v>
      </c>
      <c r="O217" s="436">
        <v>0</v>
      </c>
      <c r="P217" s="381">
        <f t="shared" si="4"/>
        <v>1939.05</v>
      </c>
      <c r="Q217" s="660">
        <f t="shared" si="39"/>
        <v>30870.610000000004</v>
      </c>
    </row>
    <row r="218" spans="1:17" s="124" customFormat="1" ht="16.5" thickBot="1" x14ac:dyDescent="0.3">
      <c r="A218" s="437"/>
      <c r="B218" s="518"/>
      <c r="C218" s="518"/>
      <c r="D218" s="439"/>
      <c r="E218" s="440"/>
      <c r="F218" s="513">
        <f t="shared" ref="F218:Q218" si="51">SUM(F196:F217)</f>
        <v>1441443.8200000005</v>
      </c>
      <c r="G218" s="513">
        <f t="shared" si="51"/>
        <v>1441443.8200000005</v>
      </c>
      <c r="H218" s="513">
        <f t="shared" si="51"/>
        <v>120923.13000000005</v>
      </c>
      <c r="I218" s="513">
        <f t="shared" si="51"/>
        <v>15649.6</v>
      </c>
      <c r="J218" s="513">
        <f t="shared" si="51"/>
        <v>41369.409999999989</v>
      </c>
      <c r="K218" s="513">
        <f t="shared" si="51"/>
        <v>42577.850000000013</v>
      </c>
      <c r="L218" s="513">
        <f t="shared" si="51"/>
        <v>102342.48000000004</v>
      </c>
      <c r="M218" s="513">
        <f t="shared" si="51"/>
        <v>99301.569999999963</v>
      </c>
      <c r="N218" s="513">
        <f t="shared" si="51"/>
        <v>12305.990000000003</v>
      </c>
      <c r="O218" s="513">
        <f t="shared" si="51"/>
        <v>9450.84</v>
      </c>
      <c r="P218" s="513">
        <f t="shared" si="51"/>
        <v>229970.83000000005</v>
      </c>
      <c r="Q218" s="513">
        <f t="shared" si="51"/>
        <v>1211472.9900000005</v>
      </c>
    </row>
    <row r="219" spans="1:17" s="123" customFormat="1" ht="16.5" thickTop="1" x14ac:dyDescent="0.25">
      <c r="A219" s="351" t="s">
        <v>554</v>
      </c>
      <c r="B219" s="482"/>
      <c r="C219" s="482"/>
      <c r="D219" s="482"/>
      <c r="E219" s="484"/>
      <c r="F219" s="519"/>
      <c r="G219" s="520"/>
      <c r="H219" s="520"/>
      <c r="I219" s="520"/>
      <c r="J219" s="520"/>
      <c r="K219" s="520"/>
      <c r="L219" s="520"/>
      <c r="M219" s="520"/>
      <c r="N219" s="520"/>
      <c r="O219" s="520"/>
      <c r="P219" s="520"/>
      <c r="Q219" s="520"/>
    </row>
    <row r="220" spans="1:17" s="124" customFormat="1" ht="16.5" thickBot="1" x14ac:dyDescent="0.3">
      <c r="A220" s="396">
        <f>1+A217</f>
        <v>194</v>
      </c>
      <c r="B220" s="413" t="s">
        <v>555</v>
      </c>
      <c r="C220" s="413" t="s">
        <v>214</v>
      </c>
      <c r="D220" s="517" t="s">
        <v>428</v>
      </c>
      <c r="E220" s="449"/>
      <c r="F220" s="450">
        <v>196857.95</v>
      </c>
      <c r="G220" s="395">
        <f>+F220+E220</f>
        <v>196857.95</v>
      </c>
      <c r="H220" s="369">
        <f t="shared" ref="H220:H222" si="52">ROUND(IF(((G220-J220-K220-O220)&gt;34685.01)*((G220-J220-K220-O220)&lt;52027.43),(((G220-J220-K220-O220)-34685.01)*0.15),+IF(((G220-J220-K220-O220)&gt;52027.43)*((G220-J220-K220-O220)&lt;72260.26),((((G220-J220-K220-O220)-52027.43)*0.2)+2601.33),+IF((G220-J220-K220-O220)&gt;72260.26,(((G220-J220-K220-O220)-72260.26)*25%)+6648,0))),2)</f>
        <v>35199.370000000003</v>
      </c>
      <c r="I220" s="395">
        <v>0</v>
      </c>
      <c r="J220" s="395">
        <f t="shared" si="34"/>
        <v>5649.82</v>
      </c>
      <c r="K220" s="395">
        <f t="shared" si="35"/>
        <v>4742.3999999999996</v>
      </c>
      <c r="L220" s="395">
        <f t="shared" si="36"/>
        <v>13976.91</v>
      </c>
      <c r="M220" s="395">
        <f t="shared" si="37"/>
        <v>11060.4</v>
      </c>
      <c r="N220" s="395">
        <f t="shared" si="38"/>
        <v>717.6</v>
      </c>
      <c r="O220" s="418">
        <v>0</v>
      </c>
      <c r="P220" s="395">
        <f t="shared" si="4"/>
        <v>45591.590000000004</v>
      </c>
      <c r="Q220" s="658">
        <f t="shared" si="39"/>
        <v>151266.36000000002</v>
      </c>
    </row>
    <row r="221" spans="1:17" s="124" customFormat="1" ht="16.5" thickBot="1" x14ac:dyDescent="0.3">
      <c r="A221" s="30">
        <v>196</v>
      </c>
      <c r="B221" s="427" t="s">
        <v>558</v>
      </c>
      <c r="C221" s="427" t="s">
        <v>215</v>
      </c>
      <c r="D221" s="393" t="s">
        <v>559</v>
      </c>
      <c r="E221" s="394"/>
      <c r="F221" s="451">
        <v>78743.179999999993</v>
      </c>
      <c r="G221" s="395">
        <f>+F221+E221</f>
        <v>78743.179999999993</v>
      </c>
      <c r="H221" s="369">
        <f t="shared" si="52"/>
        <v>7105.3</v>
      </c>
      <c r="I221" s="369">
        <v>2141.92</v>
      </c>
      <c r="J221" s="369">
        <f t="shared" si="34"/>
        <v>2259.9299999999998</v>
      </c>
      <c r="K221" s="369">
        <f t="shared" si="35"/>
        <v>2393.79</v>
      </c>
      <c r="L221" s="369">
        <f t="shared" si="36"/>
        <v>5590.77</v>
      </c>
      <c r="M221" s="369">
        <f t="shared" si="37"/>
        <v>5582.89</v>
      </c>
      <c r="N221" s="369">
        <f t="shared" si="38"/>
        <v>717.6</v>
      </c>
      <c r="O221" s="422">
        <v>0</v>
      </c>
      <c r="P221" s="369">
        <f t="shared" si="4"/>
        <v>13900.939999999999</v>
      </c>
      <c r="Q221" s="659">
        <f t="shared" si="39"/>
        <v>64842.239999999991</v>
      </c>
    </row>
    <row r="222" spans="1:17" s="124" customFormat="1" x14ac:dyDescent="0.25">
      <c r="A222" s="457">
        <f t="shared" si="44"/>
        <v>197</v>
      </c>
      <c r="B222" s="430" t="s">
        <v>560</v>
      </c>
      <c r="C222" s="430" t="s">
        <v>216</v>
      </c>
      <c r="D222" s="393" t="s">
        <v>561</v>
      </c>
      <c r="E222" s="394"/>
      <c r="F222" s="451">
        <v>72181.25</v>
      </c>
      <c r="G222" s="395">
        <f>+F222+E222</f>
        <v>72181.25</v>
      </c>
      <c r="H222" s="369">
        <f t="shared" si="52"/>
        <v>5778.91</v>
      </c>
      <c r="I222" s="369">
        <v>0</v>
      </c>
      <c r="J222" s="369">
        <f t="shared" si="34"/>
        <v>2071.6</v>
      </c>
      <c r="K222" s="369">
        <f t="shared" si="35"/>
        <v>2194.31</v>
      </c>
      <c r="L222" s="369">
        <f t="shared" si="36"/>
        <v>5124.87</v>
      </c>
      <c r="M222" s="369">
        <f t="shared" si="37"/>
        <v>5117.6499999999996</v>
      </c>
      <c r="N222" s="369">
        <f t="shared" si="38"/>
        <v>717.6</v>
      </c>
      <c r="O222" s="422">
        <v>0</v>
      </c>
      <c r="P222" s="369">
        <f t="shared" si="4"/>
        <v>10044.82</v>
      </c>
      <c r="Q222" s="659">
        <f t="shared" si="39"/>
        <v>62136.43</v>
      </c>
    </row>
    <row r="223" spans="1:17" s="124" customFormat="1" ht="16.5" thickBot="1" x14ac:dyDescent="0.3">
      <c r="A223" s="437"/>
      <c r="B223" s="518"/>
      <c r="C223" s="518"/>
      <c r="D223" s="523"/>
      <c r="E223" s="394"/>
      <c r="F223" s="524">
        <f t="shared" ref="F223:Q223" si="53">SUM(F220:F222)</f>
        <v>347782.38</v>
      </c>
      <c r="G223" s="524">
        <f t="shared" si="53"/>
        <v>347782.38</v>
      </c>
      <c r="H223" s="524">
        <f t="shared" si="53"/>
        <v>48083.58</v>
      </c>
      <c r="I223" s="524">
        <f t="shared" si="53"/>
        <v>2141.92</v>
      </c>
      <c r="J223" s="524">
        <f t="shared" si="53"/>
        <v>9981.35</v>
      </c>
      <c r="K223" s="524">
        <f t="shared" si="53"/>
        <v>9330.5</v>
      </c>
      <c r="L223" s="524">
        <f t="shared" si="53"/>
        <v>24692.55</v>
      </c>
      <c r="M223" s="524">
        <f t="shared" si="53"/>
        <v>21760.940000000002</v>
      </c>
      <c r="N223" s="524">
        <f t="shared" si="53"/>
        <v>2152.8000000000002</v>
      </c>
      <c r="O223" s="524">
        <f t="shared" si="53"/>
        <v>0</v>
      </c>
      <c r="P223" s="524">
        <f t="shared" si="53"/>
        <v>69537.350000000006</v>
      </c>
      <c r="Q223" s="661">
        <f t="shared" si="53"/>
        <v>278245.03000000003</v>
      </c>
    </row>
    <row r="224" spans="1:17" s="124" customFormat="1" ht="16.5" thickTop="1" x14ac:dyDescent="0.25">
      <c r="A224" s="404" t="s">
        <v>562</v>
      </c>
      <c r="B224" s="502"/>
      <c r="C224" s="502"/>
      <c r="D224" s="525"/>
      <c r="E224" s="526"/>
      <c r="F224" s="527"/>
      <c r="G224" s="528"/>
      <c r="H224" s="528"/>
      <c r="I224" s="528"/>
      <c r="J224" s="528"/>
      <c r="K224" s="528"/>
      <c r="L224" s="528"/>
      <c r="M224" s="528"/>
      <c r="N224" s="528"/>
      <c r="O224" s="529"/>
      <c r="P224" s="528"/>
      <c r="Q224" s="662"/>
    </row>
    <row r="225" spans="1:17" s="124" customFormat="1" ht="16.5" thickBot="1" x14ac:dyDescent="0.3">
      <c r="A225" s="396">
        <f>1+A222</f>
        <v>198</v>
      </c>
      <c r="B225" s="448" t="s">
        <v>563</v>
      </c>
      <c r="C225" s="448" t="s">
        <v>194</v>
      </c>
      <c r="D225" s="393" t="s">
        <v>428</v>
      </c>
      <c r="E225" s="394"/>
      <c r="F225" s="451">
        <v>196857.95</v>
      </c>
      <c r="G225" s="369">
        <f t="shared" ref="G225:G232" si="54">+F225+E225-O225</f>
        <v>196857.95</v>
      </c>
      <c r="H225" s="369">
        <f t="shared" ref="H225:H232" si="55">ROUND(IF(((G225-J225-K225-O225)&gt;34685.01)*((G225-J225-K225-O225)&lt;52027.43),(((G225-J225-K225-O225)-34685.01)*0.15),+IF(((G225-J225-K225-O225)&gt;52027.43)*((G225-J225-K225-O225)&lt;72260.26),((((G225-J225-K225-O225)-52027.43)*0.2)+2601.33),+IF((G225-J225-K225-O225)&gt;72260.26,(((G225-J225-K225-O225)-72260.26)*25%)+6648,0))),2)</f>
        <v>35199.370000000003</v>
      </c>
      <c r="I225" s="369"/>
      <c r="J225" s="369">
        <f t="shared" si="34"/>
        <v>5649.82</v>
      </c>
      <c r="K225" s="369">
        <f t="shared" si="35"/>
        <v>4742.3999999999996</v>
      </c>
      <c r="L225" s="369">
        <f t="shared" si="36"/>
        <v>13976.91</v>
      </c>
      <c r="M225" s="369">
        <f t="shared" si="37"/>
        <v>11060.4</v>
      </c>
      <c r="N225" s="369">
        <f t="shared" si="38"/>
        <v>717.6</v>
      </c>
      <c r="O225" s="422">
        <v>0</v>
      </c>
      <c r="P225" s="369">
        <f t="shared" si="4"/>
        <v>45591.590000000004</v>
      </c>
      <c r="Q225" s="659">
        <f t="shared" si="39"/>
        <v>151266.36000000002</v>
      </c>
    </row>
    <row r="226" spans="1:17" s="124" customFormat="1" ht="16.5" thickBot="1" x14ac:dyDescent="0.3">
      <c r="A226" s="30">
        <f t="shared" si="44"/>
        <v>199</v>
      </c>
      <c r="B226" s="427" t="s">
        <v>564</v>
      </c>
      <c r="C226" s="427" t="s">
        <v>195</v>
      </c>
      <c r="D226" s="393" t="s">
        <v>432</v>
      </c>
      <c r="E226" s="394"/>
      <c r="F226" s="451">
        <v>137800.57</v>
      </c>
      <c r="G226" s="369">
        <f t="shared" si="54"/>
        <v>137800.57</v>
      </c>
      <c r="H226" s="369">
        <f t="shared" si="55"/>
        <v>20997.07</v>
      </c>
      <c r="I226" s="369">
        <v>0</v>
      </c>
      <c r="J226" s="369">
        <f t="shared" si="34"/>
        <v>3954.88</v>
      </c>
      <c r="K226" s="369">
        <f t="shared" si="35"/>
        <v>4189.1400000000003</v>
      </c>
      <c r="L226" s="369">
        <f t="shared" si="36"/>
        <v>9783.84</v>
      </c>
      <c r="M226" s="369">
        <f t="shared" si="37"/>
        <v>9770.06</v>
      </c>
      <c r="N226" s="369">
        <f t="shared" si="38"/>
        <v>717.6</v>
      </c>
      <c r="O226" s="422">
        <v>0</v>
      </c>
      <c r="P226" s="369">
        <f t="shared" si="4"/>
        <v>29141.09</v>
      </c>
      <c r="Q226" s="659">
        <f t="shared" si="39"/>
        <v>108659.48000000001</v>
      </c>
    </row>
    <row r="227" spans="1:17" s="124" customFormat="1" ht="16.5" thickBot="1" x14ac:dyDescent="0.3">
      <c r="A227" s="30">
        <v>201</v>
      </c>
      <c r="B227" s="427" t="s">
        <v>565</v>
      </c>
      <c r="C227" s="427" t="s">
        <v>196</v>
      </c>
      <c r="D227" s="393" t="s">
        <v>313</v>
      </c>
      <c r="E227" s="394"/>
      <c r="F227" s="451">
        <v>78743.179999999993</v>
      </c>
      <c r="G227" s="369">
        <f t="shared" si="54"/>
        <v>78743.179999999993</v>
      </c>
      <c r="H227" s="369">
        <f t="shared" si="55"/>
        <v>7105.3</v>
      </c>
      <c r="I227" s="369">
        <v>0</v>
      </c>
      <c r="J227" s="369">
        <f t="shared" si="34"/>
        <v>2259.9299999999998</v>
      </c>
      <c r="K227" s="369">
        <f t="shared" si="35"/>
        <v>2393.79</v>
      </c>
      <c r="L227" s="369">
        <f t="shared" si="36"/>
        <v>5590.77</v>
      </c>
      <c r="M227" s="369">
        <f t="shared" si="37"/>
        <v>5582.89</v>
      </c>
      <c r="N227" s="369">
        <f t="shared" si="38"/>
        <v>717.6</v>
      </c>
      <c r="O227" s="422">
        <v>0</v>
      </c>
      <c r="P227" s="369">
        <f t="shared" si="4"/>
        <v>11759.02</v>
      </c>
      <c r="Q227" s="659">
        <f t="shared" si="39"/>
        <v>66984.159999999989</v>
      </c>
    </row>
    <row r="228" spans="1:17" s="124" customFormat="1" ht="16.5" thickBot="1" x14ac:dyDescent="0.3">
      <c r="A228" s="30">
        <v>202</v>
      </c>
      <c r="B228" s="427" t="s">
        <v>566</v>
      </c>
      <c r="C228" s="427" t="s">
        <v>197</v>
      </c>
      <c r="D228" s="393" t="s">
        <v>486</v>
      </c>
      <c r="E228" s="394"/>
      <c r="F228" s="451">
        <v>72181.25</v>
      </c>
      <c r="G228" s="369">
        <f t="shared" si="54"/>
        <v>72181.25</v>
      </c>
      <c r="H228" s="369">
        <f t="shared" si="55"/>
        <v>5778.91</v>
      </c>
      <c r="I228" s="369">
        <v>0</v>
      </c>
      <c r="J228" s="369">
        <f t="shared" si="34"/>
        <v>2071.6</v>
      </c>
      <c r="K228" s="369">
        <f t="shared" si="35"/>
        <v>2194.31</v>
      </c>
      <c r="L228" s="369">
        <f t="shared" si="36"/>
        <v>5124.87</v>
      </c>
      <c r="M228" s="369">
        <f t="shared" si="37"/>
        <v>5117.6499999999996</v>
      </c>
      <c r="N228" s="369">
        <f t="shared" si="38"/>
        <v>717.6</v>
      </c>
      <c r="O228" s="422">
        <v>0</v>
      </c>
      <c r="P228" s="369">
        <f t="shared" si="4"/>
        <v>10044.82</v>
      </c>
      <c r="Q228" s="659">
        <f t="shared" si="39"/>
        <v>62136.43</v>
      </c>
    </row>
    <row r="229" spans="1:17" s="124" customFormat="1" ht="16.5" thickBot="1" x14ac:dyDescent="0.3">
      <c r="A229" s="30">
        <f t="shared" si="44"/>
        <v>203</v>
      </c>
      <c r="B229" s="427" t="s">
        <v>567</v>
      </c>
      <c r="C229" s="427" t="s">
        <v>198</v>
      </c>
      <c r="D229" s="393" t="s">
        <v>317</v>
      </c>
      <c r="E229" s="394"/>
      <c r="F229" s="451">
        <v>65619.320000000007</v>
      </c>
      <c r="G229" s="369">
        <f t="shared" si="54"/>
        <v>65619.320000000007</v>
      </c>
      <c r="H229" s="369">
        <f t="shared" si="55"/>
        <v>4544.09</v>
      </c>
      <c r="I229" s="369">
        <v>0</v>
      </c>
      <c r="J229" s="369">
        <f t="shared" si="34"/>
        <v>1883.27</v>
      </c>
      <c r="K229" s="369">
        <f t="shared" si="35"/>
        <v>1994.83</v>
      </c>
      <c r="L229" s="369">
        <f t="shared" si="36"/>
        <v>4658.97</v>
      </c>
      <c r="M229" s="369">
        <f t="shared" si="37"/>
        <v>4652.41</v>
      </c>
      <c r="N229" s="369">
        <f t="shared" si="38"/>
        <v>717.6</v>
      </c>
      <c r="O229" s="422">
        <v>0</v>
      </c>
      <c r="P229" s="369">
        <f t="shared" si="4"/>
        <v>8422.19</v>
      </c>
      <c r="Q229" s="659">
        <f t="shared" si="39"/>
        <v>57197.130000000005</v>
      </c>
    </row>
    <row r="230" spans="1:17" s="124" customFormat="1" ht="16.5" thickBot="1" x14ac:dyDescent="0.3">
      <c r="A230" s="30">
        <f t="shared" si="44"/>
        <v>204</v>
      </c>
      <c r="B230" s="427" t="s">
        <v>568</v>
      </c>
      <c r="C230" s="427" t="s">
        <v>569</v>
      </c>
      <c r="D230" s="393" t="s">
        <v>317</v>
      </c>
      <c r="E230" s="394"/>
      <c r="F230" s="451">
        <v>65619.320000000007</v>
      </c>
      <c r="G230" s="369">
        <f t="shared" si="54"/>
        <v>65619.320000000007</v>
      </c>
      <c r="H230" s="369">
        <f t="shared" si="55"/>
        <v>4544.09</v>
      </c>
      <c r="I230" s="369">
        <v>0</v>
      </c>
      <c r="J230" s="369">
        <f t="shared" si="34"/>
        <v>1883.27</v>
      </c>
      <c r="K230" s="369">
        <f t="shared" si="35"/>
        <v>1994.83</v>
      </c>
      <c r="L230" s="369">
        <f t="shared" si="36"/>
        <v>4658.97</v>
      </c>
      <c r="M230" s="369">
        <f t="shared" si="37"/>
        <v>4652.41</v>
      </c>
      <c r="N230" s="369">
        <f t="shared" si="38"/>
        <v>717.6</v>
      </c>
      <c r="O230" s="422">
        <v>0</v>
      </c>
      <c r="P230" s="369">
        <f t="shared" si="4"/>
        <v>8422.19</v>
      </c>
      <c r="Q230" s="659">
        <f t="shared" si="39"/>
        <v>57197.130000000005</v>
      </c>
    </row>
    <row r="231" spans="1:17" s="124" customFormat="1" x14ac:dyDescent="0.25">
      <c r="A231" s="457">
        <v>359</v>
      </c>
      <c r="B231" s="430" t="s">
        <v>1209</v>
      </c>
      <c r="C231" s="430" t="s">
        <v>1210</v>
      </c>
      <c r="D231" s="500" t="s">
        <v>410</v>
      </c>
      <c r="E231" s="491"/>
      <c r="F231" s="451">
        <v>39371.599999999999</v>
      </c>
      <c r="G231" s="369">
        <f t="shared" si="54"/>
        <v>39371.599999999999</v>
      </c>
      <c r="H231" s="369">
        <f t="shared" si="55"/>
        <v>353.96</v>
      </c>
      <c r="I231" s="369">
        <v>0</v>
      </c>
      <c r="J231" s="369">
        <f t="shared" si="34"/>
        <v>1129.96</v>
      </c>
      <c r="K231" s="369">
        <f t="shared" si="35"/>
        <v>1196.9000000000001</v>
      </c>
      <c r="L231" s="369">
        <f t="shared" si="36"/>
        <v>2795.38</v>
      </c>
      <c r="M231" s="369">
        <f t="shared" si="37"/>
        <v>2791.45</v>
      </c>
      <c r="N231" s="369">
        <f t="shared" si="38"/>
        <v>452.77</v>
      </c>
      <c r="O231" s="422">
        <v>0</v>
      </c>
      <c r="P231" s="369">
        <f t="shared" si="4"/>
        <v>2680.82</v>
      </c>
      <c r="Q231" s="659">
        <f t="shared" si="39"/>
        <v>36690.78</v>
      </c>
    </row>
    <row r="232" spans="1:17" s="124" customFormat="1" x14ac:dyDescent="0.25">
      <c r="A232" s="96">
        <v>205</v>
      </c>
      <c r="B232" s="427" t="s">
        <v>570</v>
      </c>
      <c r="C232" s="427" t="s">
        <v>199</v>
      </c>
      <c r="D232" s="38" t="s">
        <v>1192</v>
      </c>
      <c r="E232" s="394"/>
      <c r="F232" s="433">
        <v>59057.39</v>
      </c>
      <c r="G232" s="381">
        <f t="shared" si="54"/>
        <v>59057.39</v>
      </c>
      <c r="H232" s="369">
        <f t="shared" si="55"/>
        <v>3309.26</v>
      </c>
      <c r="I232" s="381">
        <v>0</v>
      </c>
      <c r="J232" s="381">
        <f t="shared" si="34"/>
        <v>1694.95</v>
      </c>
      <c r="K232" s="381">
        <f t="shared" si="35"/>
        <v>1795.34</v>
      </c>
      <c r="L232" s="381">
        <f t="shared" si="36"/>
        <v>4193.07</v>
      </c>
      <c r="M232" s="381">
        <f t="shared" si="37"/>
        <v>4187.17</v>
      </c>
      <c r="N232" s="381">
        <f t="shared" si="38"/>
        <v>679.16</v>
      </c>
      <c r="O232" s="436">
        <v>0</v>
      </c>
      <c r="P232" s="381">
        <f t="shared" si="4"/>
        <v>6799.55</v>
      </c>
      <c r="Q232" s="660">
        <f t="shared" si="39"/>
        <v>52257.84</v>
      </c>
    </row>
    <row r="233" spans="1:17" s="124" customFormat="1" ht="16.5" thickBot="1" x14ac:dyDescent="0.3">
      <c r="A233" s="437"/>
      <c r="B233" s="518"/>
      <c r="C233" s="518"/>
      <c r="D233" s="439"/>
      <c r="E233" s="440"/>
      <c r="F233" s="513">
        <f>SUM(F225:F232)</f>
        <v>715250.58000000007</v>
      </c>
      <c r="G233" s="513">
        <f t="shared" ref="G233:Q233" si="56">SUM(G225:G232)</f>
        <v>715250.58000000007</v>
      </c>
      <c r="H233" s="513">
        <f t="shared" si="56"/>
        <v>81832.05</v>
      </c>
      <c r="I233" s="513">
        <f t="shared" si="56"/>
        <v>0</v>
      </c>
      <c r="J233" s="513">
        <f t="shared" si="56"/>
        <v>20527.68</v>
      </c>
      <c r="K233" s="513">
        <f t="shared" si="56"/>
        <v>20501.540000000005</v>
      </c>
      <c r="L233" s="513">
        <f t="shared" si="56"/>
        <v>50782.78</v>
      </c>
      <c r="M233" s="513">
        <f t="shared" si="56"/>
        <v>47814.44</v>
      </c>
      <c r="N233" s="513">
        <f t="shared" si="56"/>
        <v>5437.5300000000007</v>
      </c>
      <c r="O233" s="513">
        <f t="shared" si="56"/>
        <v>0</v>
      </c>
      <c r="P233" s="513">
        <f t="shared" si="56"/>
        <v>122861.27000000003</v>
      </c>
      <c r="Q233" s="513">
        <f t="shared" si="56"/>
        <v>592389.30999999994</v>
      </c>
    </row>
    <row r="234" spans="1:17" s="123" customFormat="1" ht="16.5" thickTop="1" x14ac:dyDescent="0.25">
      <c r="A234" s="351" t="s">
        <v>571</v>
      </c>
      <c r="B234" s="482"/>
      <c r="C234" s="482"/>
      <c r="D234" s="482"/>
      <c r="E234" s="484"/>
      <c r="F234" s="519"/>
      <c r="G234" s="520"/>
      <c r="H234" s="520"/>
      <c r="I234" s="520"/>
      <c r="J234" s="520"/>
      <c r="K234" s="520"/>
      <c r="L234" s="520"/>
      <c r="M234" s="520"/>
      <c r="N234" s="520"/>
      <c r="O234" s="520"/>
      <c r="P234" s="520"/>
      <c r="Q234" s="520"/>
    </row>
    <row r="235" spans="1:17" s="124" customFormat="1" ht="16.5" thickBot="1" x14ac:dyDescent="0.3">
      <c r="A235" s="396">
        <v>207</v>
      </c>
      <c r="B235" s="37" t="s">
        <v>572</v>
      </c>
      <c r="C235" s="38" t="s">
        <v>226</v>
      </c>
      <c r="D235" s="38" t="s">
        <v>486</v>
      </c>
      <c r="E235" s="506"/>
      <c r="F235" s="451">
        <v>72181.25</v>
      </c>
      <c r="G235" s="395">
        <f>+F235+E235</f>
        <v>72181.25</v>
      </c>
      <c r="H235" s="369">
        <f t="shared" ref="H235:H239" si="57">ROUND(IF(((G235-J235-K235-O235)&gt;34685.01)*((G235-J235-K235-O235)&lt;52027.43),(((G235-J235-K235-O235)-34685.01)*0.15),+IF(((G235-J235-K235-O235)&gt;52027.43)*((G235-J235-K235-O235)&lt;72260.26),((((G235-J235-K235-O235)-52027.43)*0.2)+2601.33),+IF((G235-J235-K235-O235)&gt;72260.26,(((G235-J235-K235-O235)-72260.26)*25%)+6648,0))),2)</f>
        <v>5508.89</v>
      </c>
      <c r="I235" s="451">
        <v>0</v>
      </c>
      <c r="J235" s="395">
        <f>ROUND(IF((F235)&gt;(15600*20),((15600*20)*0.0287),(F235)*0.0287),2)</f>
        <v>2071.6</v>
      </c>
      <c r="K235" s="395">
        <f>ROUND(IF((F235)&gt;(15600*10),((15600*10)*0.0304),(F235)*0.0304),2)</f>
        <v>2194.31</v>
      </c>
      <c r="L235" s="395">
        <f t="shared" si="36"/>
        <v>5124.87</v>
      </c>
      <c r="M235" s="395">
        <f t="shared" si="37"/>
        <v>5117.6499999999996</v>
      </c>
      <c r="N235" s="395">
        <f t="shared" si="38"/>
        <v>717.6</v>
      </c>
      <c r="O235" s="521">
        <f>1190.12+160</f>
        <v>1350.12</v>
      </c>
      <c r="P235" s="395">
        <f t="shared" si="4"/>
        <v>11124.919999999998</v>
      </c>
      <c r="Q235" s="658">
        <f t="shared" si="39"/>
        <v>61056.33</v>
      </c>
    </row>
    <row r="236" spans="1:17" s="124" customFormat="1" ht="16.5" thickBot="1" x14ac:dyDescent="0.3">
      <c r="A236" s="30">
        <f t="shared" si="44"/>
        <v>208</v>
      </c>
      <c r="B236" s="37" t="s">
        <v>573</v>
      </c>
      <c r="C236" s="38" t="s">
        <v>225</v>
      </c>
      <c r="D236" s="38" t="s">
        <v>486</v>
      </c>
      <c r="E236" s="506"/>
      <c r="F236" s="451">
        <v>72181.25</v>
      </c>
      <c r="G236" s="369">
        <f>+F236+E236-O236</f>
        <v>72181.25</v>
      </c>
      <c r="H236" s="369">
        <f t="shared" si="57"/>
        <v>5778.91</v>
      </c>
      <c r="I236" s="452">
        <v>2838.24</v>
      </c>
      <c r="J236" s="369">
        <f>ROUND(IF((G236)&gt;(15600*20),((15600*20)*0.0287),(G236)*0.0287),2)</f>
        <v>2071.6</v>
      </c>
      <c r="K236" s="369">
        <f t="shared" si="35"/>
        <v>2194.31</v>
      </c>
      <c r="L236" s="369">
        <f t="shared" si="36"/>
        <v>5124.87</v>
      </c>
      <c r="M236" s="369">
        <f t="shared" si="37"/>
        <v>5117.6499999999996</v>
      </c>
      <c r="N236" s="369">
        <f t="shared" si="38"/>
        <v>717.6</v>
      </c>
      <c r="O236" s="452">
        <v>0</v>
      </c>
      <c r="P236" s="369">
        <f t="shared" si="4"/>
        <v>12883.06</v>
      </c>
      <c r="Q236" s="659">
        <f t="shared" si="39"/>
        <v>59298.19</v>
      </c>
    </row>
    <row r="237" spans="1:17" s="124" customFormat="1" ht="16.5" thickBot="1" x14ac:dyDescent="0.3">
      <c r="A237" s="30">
        <f t="shared" si="44"/>
        <v>209</v>
      </c>
      <c r="B237" s="37" t="s">
        <v>574</v>
      </c>
      <c r="C237" s="38" t="s">
        <v>575</v>
      </c>
      <c r="D237" s="38" t="s">
        <v>486</v>
      </c>
      <c r="E237" s="506"/>
      <c r="F237" s="451">
        <v>72181.25</v>
      </c>
      <c r="G237" s="369">
        <f>+F237+E237-O237</f>
        <v>72181.25</v>
      </c>
      <c r="H237" s="369">
        <f t="shared" si="57"/>
        <v>5778.91</v>
      </c>
      <c r="I237" s="451">
        <v>0</v>
      </c>
      <c r="J237" s="369">
        <f t="shared" si="34"/>
        <v>2071.6</v>
      </c>
      <c r="K237" s="369">
        <f t="shared" si="35"/>
        <v>2194.31</v>
      </c>
      <c r="L237" s="369">
        <f t="shared" si="36"/>
        <v>5124.87</v>
      </c>
      <c r="M237" s="369">
        <f t="shared" si="37"/>
        <v>5117.6499999999996</v>
      </c>
      <c r="N237" s="369">
        <f t="shared" si="38"/>
        <v>717.6</v>
      </c>
      <c r="O237" s="452">
        <v>0</v>
      </c>
      <c r="P237" s="369">
        <f t="shared" si="4"/>
        <v>10044.82</v>
      </c>
      <c r="Q237" s="659">
        <f t="shared" si="39"/>
        <v>62136.43</v>
      </c>
    </row>
    <row r="238" spans="1:17" s="124" customFormat="1" x14ac:dyDescent="0.25">
      <c r="A238" s="457">
        <f t="shared" si="44"/>
        <v>210</v>
      </c>
      <c r="B238" s="530" t="s">
        <v>576</v>
      </c>
      <c r="C238" s="531" t="s">
        <v>227</v>
      </c>
      <c r="D238" s="531" t="s">
        <v>317</v>
      </c>
      <c r="E238" s="389"/>
      <c r="F238" s="451">
        <v>65619.320000000007</v>
      </c>
      <c r="G238" s="369">
        <f>+F238+E238</f>
        <v>65619.320000000007</v>
      </c>
      <c r="H238" s="369">
        <f t="shared" si="57"/>
        <v>4274.0600000000004</v>
      </c>
      <c r="I238" s="433">
        <v>0</v>
      </c>
      <c r="J238" s="369">
        <f t="shared" si="34"/>
        <v>1883.27</v>
      </c>
      <c r="K238" s="369">
        <f t="shared" si="35"/>
        <v>1994.83</v>
      </c>
      <c r="L238" s="369">
        <f t="shared" si="36"/>
        <v>4658.97</v>
      </c>
      <c r="M238" s="369">
        <f t="shared" si="37"/>
        <v>4652.41</v>
      </c>
      <c r="N238" s="369">
        <f t="shared" si="38"/>
        <v>717.6</v>
      </c>
      <c r="O238" s="521">
        <f t="shared" ref="O238" si="58">1190.12+160</f>
        <v>1350.12</v>
      </c>
      <c r="P238" s="369">
        <f t="shared" si="4"/>
        <v>9502.2799999999988</v>
      </c>
      <c r="Q238" s="659">
        <f t="shared" si="39"/>
        <v>56117.040000000008</v>
      </c>
    </row>
    <row r="239" spans="1:17" s="124" customFormat="1" x14ac:dyDescent="0.25">
      <c r="A239" s="96">
        <f t="shared" si="44"/>
        <v>211</v>
      </c>
      <c r="B239" s="37" t="s">
        <v>577</v>
      </c>
      <c r="C239" s="38" t="s">
        <v>228</v>
      </c>
      <c r="D239" s="38" t="s">
        <v>335</v>
      </c>
      <c r="E239" s="374"/>
      <c r="F239" s="433">
        <v>59057.39</v>
      </c>
      <c r="G239" s="381">
        <f>+F239+E239</f>
        <v>59057.39</v>
      </c>
      <c r="H239" s="369">
        <f t="shared" si="57"/>
        <v>3309.26</v>
      </c>
      <c r="I239" s="433">
        <v>0</v>
      </c>
      <c r="J239" s="381">
        <f t="shared" si="34"/>
        <v>1694.95</v>
      </c>
      <c r="K239" s="381">
        <f t="shared" si="35"/>
        <v>1795.34</v>
      </c>
      <c r="L239" s="381">
        <f t="shared" si="36"/>
        <v>4193.07</v>
      </c>
      <c r="M239" s="381">
        <f t="shared" si="37"/>
        <v>4187.17</v>
      </c>
      <c r="N239" s="381">
        <f t="shared" si="38"/>
        <v>679.16</v>
      </c>
      <c r="O239" s="418">
        <v>0</v>
      </c>
      <c r="P239" s="381">
        <f t="shared" si="4"/>
        <v>6799.55</v>
      </c>
      <c r="Q239" s="660">
        <f t="shared" si="39"/>
        <v>52257.84</v>
      </c>
    </row>
    <row r="240" spans="1:17" s="124" customFormat="1" ht="16.5" thickBot="1" x14ac:dyDescent="0.3">
      <c r="A240" s="437"/>
      <c r="B240" s="59"/>
      <c r="C240" s="532"/>
      <c r="D240" s="532"/>
      <c r="E240" s="512"/>
      <c r="F240" s="513">
        <f t="shared" ref="F240:Q240" si="59">SUM(F235:F239)</f>
        <v>341220.46</v>
      </c>
      <c r="G240" s="513">
        <f t="shared" si="59"/>
        <v>341220.46</v>
      </c>
      <c r="H240" s="513">
        <f t="shared" si="59"/>
        <v>24650.03</v>
      </c>
      <c r="I240" s="513">
        <f t="shared" si="59"/>
        <v>2838.24</v>
      </c>
      <c r="J240" s="513">
        <f t="shared" si="59"/>
        <v>9793.02</v>
      </c>
      <c r="K240" s="513">
        <f t="shared" si="59"/>
        <v>10373.1</v>
      </c>
      <c r="L240" s="513">
        <f t="shared" si="59"/>
        <v>24226.65</v>
      </c>
      <c r="M240" s="513">
        <f t="shared" si="59"/>
        <v>24192.53</v>
      </c>
      <c r="N240" s="513">
        <f t="shared" si="59"/>
        <v>3549.56</v>
      </c>
      <c r="O240" s="513">
        <f t="shared" si="59"/>
        <v>2700.24</v>
      </c>
      <c r="P240" s="513">
        <f t="shared" si="59"/>
        <v>50354.63</v>
      </c>
      <c r="Q240" s="513">
        <f t="shared" si="59"/>
        <v>290865.83</v>
      </c>
    </row>
    <row r="241" spans="1:17" s="123" customFormat="1" ht="16.5" thickTop="1" x14ac:dyDescent="0.25">
      <c r="A241" s="351" t="s">
        <v>578</v>
      </c>
      <c r="B241" s="533"/>
      <c r="C241" s="534"/>
      <c r="D241" s="534"/>
      <c r="E241" s="484"/>
      <c r="F241" s="519"/>
      <c r="G241" s="520"/>
      <c r="H241" s="519"/>
      <c r="I241" s="519"/>
      <c r="J241" s="520"/>
      <c r="K241" s="520"/>
      <c r="L241" s="520"/>
      <c r="M241" s="520"/>
      <c r="N241" s="520"/>
      <c r="O241" s="520"/>
      <c r="P241" s="520"/>
      <c r="Q241" s="520"/>
    </row>
    <row r="242" spans="1:17" x14ac:dyDescent="0.25">
      <c r="E242" s="535"/>
      <c r="F242" s="536"/>
      <c r="G242" s="537"/>
      <c r="H242" s="537"/>
      <c r="I242" s="537"/>
      <c r="J242" s="537"/>
      <c r="K242" s="537"/>
      <c r="L242" s="537"/>
      <c r="M242" s="537"/>
      <c r="N242" s="537"/>
      <c r="O242" s="538"/>
      <c r="P242" s="537"/>
      <c r="Q242" s="537"/>
    </row>
    <row r="243" spans="1:17" s="124" customFormat="1" ht="16.5" thickBot="1" x14ac:dyDescent="0.3">
      <c r="A243" s="396">
        <v>7</v>
      </c>
      <c r="B243" s="427" t="s">
        <v>304</v>
      </c>
      <c r="C243" s="427" t="s">
        <v>36</v>
      </c>
      <c r="D243" s="496" t="s">
        <v>1190</v>
      </c>
      <c r="E243" s="539"/>
      <c r="F243" s="451">
        <v>191135.22</v>
      </c>
      <c r="G243" s="369">
        <f>+F243</f>
        <v>191135.22</v>
      </c>
      <c r="H243" s="369">
        <f t="shared" ref="H243:H258" si="60">ROUND(IF(((G243-J243-K243-O243)&gt;34685.01)*((G243-J243-K243-O243)&lt;52027.43),(((G243-J243-K243-O243)-34685.01)*0.15),+IF(((G243-J243-K243-O243)&gt;52027.43)*((G243-J243-K243-O243)&lt;72260.26),((((G243-J243-K243-O243)-52027.43)*0.2)+2601.33),+IF((G243-J243-K243-O243)&gt;72260.26,(((G243-J243-K243-O243)-72260.26)*25%)+6648,0))),2)</f>
        <v>33809.75</v>
      </c>
      <c r="I243" s="369">
        <v>0</v>
      </c>
      <c r="J243" s="369">
        <f t="shared" ref="J243" si="61">ROUND(IF((G243)&gt;(15600*20),((15600*20)*0.0287),(G243)*0.0287),2)</f>
        <v>5485.58</v>
      </c>
      <c r="K243" s="369">
        <f t="shared" ref="K243" si="62">ROUND(IF((G243)&gt;(15600*10),((15600*10)*0.0304),(G243)*0.0304),2)</f>
        <v>4742.3999999999996</v>
      </c>
      <c r="L243" s="369">
        <f t="shared" ref="L243" si="63">ROUND(IF((G243)&gt;(15600*20),((15600*20)*0.071),(G243)*0.071),2)</f>
        <v>13570.6</v>
      </c>
      <c r="M243" s="369">
        <f t="shared" ref="M243" si="64">ROUND(IF((G243)&gt;(15600*10),((15600*10)*0.0709),(G243)*0.0709),2)</f>
        <v>11060.4</v>
      </c>
      <c r="N243" s="369">
        <f t="shared" ref="N243" si="65">+ROUND(IF(G243&gt;(15600*4),((15600*4)*0.0115),G243*0.0115),2)</f>
        <v>717.6</v>
      </c>
      <c r="O243" s="422">
        <v>0</v>
      </c>
      <c r="P243" s="395">
        <f t="shared" ref="P243" si="66">H243+J243+I243+K243+O243</f>
        <v>44037.73</v>
      </c>
      <c r="Q243" s="658">
        <f t="shared" ref="Q243" si="67">+G243-P243</f>
        <v>147097.49</v>
      </c>
    </row>
    <row r="244" spans="1:17" s="124" customFormat="1" ht="16.5" thickBot="1" x14ac:dyDescent="0.3">
      <c r="A244" s="30">
        <f>1+A296</f>
        <v>213</v>
      </c>
      <c r="B244" s="427" t="s">
        <v>581</v>
      </c>
      <c r="C244" s="427" t="s">
        <v>582</v>
      </c>
      <c r="D244" s="393" t="s">
        <v>432</v>
      </c>
      <c r="E244" s="394"/>
      <c r="F244" s="451">
        <v>137800.57</v>
      </c>
      <c r="G244" s="369">
        <f t="shared" ref="G244:G258" si="68">+F244+E244</f>
        <v>137800.57</v>
      </c>
      <c r="H244" s="369">
        <f t="shared" si="60"/>
        <v>20997.07</v>
      </c>
      <c r="I244" s="369">
        <v>0</v>
      </c>
      <c r="J244" s="369">
        <f t="shared" si="34"/>
        <v>3954.88</v>
      </c>
      <c r="K244" s="369">
        <f t="shared" si="35"/>
        <v>4189.1400000000003</v>
      </c>
      <c r="L244" s="369">
        <f t="shared" si="36"/>
        <v>9783.84</v>
      </c>
      <c r="M244" s="369">
        <f t="shared" si="37"/>
        <v>9770.06</v>
      </c>
      <c r="N244" s="369">
        <f t="shared" si="38"/>
        <v>717.6</v>
      </c>
      <c r="O244" s="422">
        <v>0</v>
      </c>
      <c r="P244" s="369">
        <f t="shared" si="4"/>
        <v>29141.09</v>
      </c>
      <c r="Q244" s="659">
        <f t="shared" si="39"/>
        <v>108659.48000000001</v>
      </c>
    </row>
    <row r="245" spans="1:17" s="124" customFormat="1" ht="16.5" thickBot="1" x14ac:dyDescent="0.3">
      <c r="A245" s="30">
        <v>215</v>
      </c>
      <c r="B245" s="427" t="s">
        <v>583</v>
      </c>
      <c r="C245" s="427" t="s">
        <v>584</v>
      </c>
      <c r="D245" s="393" t="s">
        <v>313</v>
      </c>
      <c r="E245" s="394"/>
      <c r="F245" s="451">
        <v>78743.179999999993</v>
      </c>
      <c r="G245" s="395">
        <f t="shared" si="68"/>
        <v>78743.179999999993</v>
      </c>
      <c r="H245" s="369">
        <f t="shared" si="60"/>
        <v>7105.3</v>
      </c>
      <c r="I245" s="369">
        <v>0</v>
      </c>
      <c r="J245" s="369">
        <f t="shared" si="34"/>
        <v>2259.9299999999998</v>
      </c>
      <c r="K245" s="369">
        <f t="shared" si="35"/>
        <v>2393.79</v>
      </c>
      <c r="L245" s="369">
        <f t="shared" si="36"/>
        <v>5590.77</v>
      </c>
      <c r="M245" s="369">
        <f t="shared" si="37"/>
        <v>5582.89</v>
      </c>
      <c r="N245" s="369">
        <f t="shared" si="38"/>
        <v>717.6</v>
      </c>
      <c r="O245" s="422">
        <v>0</v>
      </c>
      <c r="P245" s="369">
        <f t="shared" si="4"/>
        <v>11759.02</v>
      </c>
      <c r="Q245" s="659">
        <f t="shared" si="39"/>
        <v>66984.159999999989</v>
      </c>
    </row>
    <row r="246" spans="1:17" s="124" customFormat="1" ht="16.5" thickBot="1" x14ac:dyDescent="0.3">
      <c r="A246" s="30">
        <v>214</v>
      </c>
      <c r="B246" s="427" t="s">
        <v>585</v>
      </c>
      <c r="C246" s="427" t="s">
        <v>163</v>
      </c>
      <c r="D246" s="393" t="s">
        <v>586</v>
      </c>
      <c r="E246" s="394"/>
      <c r="F246" s="451">
        <v>72181.25</v>
      </c>
      <c r="G246" s="395">
        <f t="shared" si="68"/>
        <v>72181.25</v>
      </c>
      <c r="H246" s="369">
        <f t="shared" si="60"/>
        <v>5778.91</v>
      </c>
      <c r="I246" s="369">
        <v>0</v>
      </c>
      <c r="J246" s="369">
        <f t="shared" si="34"/>
        <v>2071.6</v>
      </c>
      <c r="K246" s="369">
        <f t="shared" si="35"/>
        <v>2194.31</v>
      </c>
      <c r="L246" s="369">
        <f t="shared" si="36"/>
        <v>5124.87</v>
      </c>
      <c r="M246" s="369">
        <f t="shared" si="37"/>
        <v>5117.6499999999996</v>
      </c>
      <c r="N246" s="369">
        <f t="shared" si="38"/>
        <v>717.6</v>
      </c>
      <c r="O246" s="422">
        <v>0</v>
      </c>
      <c r="P246" s="369">
        <f t="shared" si="4"/>
        <v>10044.82</v>
      </c>
      <c r="Q246" s="659">
        <f t="shared" si="39"/>
        <v>62136.43</v>
      </c>
    </row>
    <row r="247" spans="1:17" s="124" customFormat="1" ht="16.5" thickBot="1" x14ac:dyDescent="0.3">
      <c r="A247" s="30">
        <v>216</v>
      </c>
      <c r="B247" s="427" t="s">
        <v>587</v>
      </c>
      <c r="C247" s="427" t="s">
        <v>160</v>
      </c>
      <c r="D247" s="393" t="s">
        <v>586</v>
      </c>
      <c r="E247" s="394"/>
      <c r="F247" s="451">
        <v>72181.25</v>
      </c>
      <c r="G247" s="395">
        <f t="shared" si="68"/>
        <v>72181.25</v>
      </c>
      <c r="H247" s="369">
        <f t="shared" si="60"/>
        <v>5778.91</v>
      </c>
      <c r="I247" s="369">
        <v>0</v>
      </c>
      <c r="J247" s="369">
        <f t="shared" si="34"/>
        <v>2071.6</v>
      </c>
      <c r="K247" s="369">
        <f t="shared" si="35"/>
        <v>2194.31</v>
      </c>
      <c r="L247" s="369">
        <f t="shared" si="36"/>
        <v>5124.87</v>
      </c>
      <c r="M247" s="369">
        <f t="shared" si="37"/>
        <v>5117.6499999999996</v>
      </c>
      <c r="N247" s="369">
        <f t="shared" si="38"/>
        <v>717.6</v>
      </c>
      <c r="O247" s="422">
        <v>0</v>
      </c>
      <c r="P247" s="369">
        <f t="shared" si="4"/>
        <v>10044.82</v>
      </c>
      <c r="Q247" s="659">
        <f t="shared" si="39"/>
        <v>62136.43</v>
      </c>
    </row>
    <row r="248" spans="1:17" s="124" customFormat="1" ht="16.5" thickBot="1" x14ac:dyDescent="0.3">
      <c r="A248" s="30">
        <f t="shared" ref="A248:A308" si="69">1+A247</f>
        <v>217</v>
      </c>
      <c r="B248" s="392" t="s">
        <v>588</v>
      </c>
      <c r="C248" s="392" t="s">
        <v>161</v>
      </c>
      <c r="D248" s="393" t="s">
        <v>586</v>
      </c>
      <c r="E248" s="394"/>
      <c r="F248" s="451">
        <v>72181.25</v>
      </c>
      <c r="G248" s="395">
        <f t="shared" si="68"/>
        <v>72181.25</v>
      </c>
      <c r="H248" s="369">
        <f t="shared" si="60"/>
        <v>5778.91</v>
      </c>
      <c r="I248" s="369">
        <v>0</v>
      </c>
      <c r="J248" s="369">
        <f t="shared" si="34"/>
        <v>2071.6</v>
      </c>
      <c r="K248" s="369">
        <f t="shared" si="35"/>
        <v>2194.31</v>
      </c>
      <c r="L248" s="369">
        <f t="shared" si="36"/>
        <v>5124.87</v>
      </c>
      <c r="M248" s="369">
        <f t="shared" si="37"/>
        <v>5117.6499999999996</v>
      </c>
      <c r="N248" s="369">
        <f t="shared" si="38"/>
        <v>717.6</v>
      </c>
      <c r="O248" s="422">
        <v>0</v>
      </c>
      <c r="P248" s="369">
        <f t="shared" si="4"/>
        <v>10044.82</v>
      </c>
      <c r="Q248" s="659">
        <f t="shared" si="39"/>
        <v>62136.43</v>
      </c>
    </row>
    <row r="249" spans="1:17" s="124" customFormat="1" ht="16.5" thickBot="1" x14ac:dyDescent="0.3">
      <c r="A249" s="30">
        <f t="shared" si="69"/>
        <v>218</v>
      </c>
      <c r="B249" s="427" t="s">
        <v>589</v>
      </c>
      <c r="C249" s="427" t="s">
        <v>158</v>
      </c>
      <c r="D249" s="423" t="s">
        <v>586</v>
      </c>
      <c r="E249" s="522"/>
      <c r="F249" s="451">
        <v>72181.25</v>
      </c>
      <c r="G249" s="395">
        <f t="shared" si="68"/>
        <v>72181.25</v>
      </c>
      <c r="H249" s="369">
        <f t="shared" si="60"/>
        <v>5508.89</v>
      </c>
      <c r="I249" s="369"/>
      <c r="J249" s="369">
        <f t="shared" si="34"/>
        <v>2071.6</v>
      </c>
      <c r="K249" s="369">
        <f t="shared" si="35"/>
        <v>2194.31</v>
      </c>
      <c r="L249" s="369">
        <f t="shared" si="36"/>
        <v>5124.87</v>
      </c>
      <c r="M249" s="369">
        <f t="shared" si="37"/>
        <v>5117.6499999999996</v>
      </c>
      <c r="N249" s="369">
        <f t="shared" si="38"/>
        <v>717.6</v>
      </c>
      <c r="O249" s="521">
        <f t="shared" ref="O249:O251" si="70">1190.12+160</f>
        <v>1350.12</v>
      </c>
      <c r="P249" s="369">
        <f t="shared" si="4"/>
        <v>11124.919999999998</v>
      </c>
      <c r="Q249" s="659">
        <f t="shared" si="39"/>
        <v>61056.33</v>
      </c>
    </row>
    <row r="250" spans="1:17" s="124" customFormat="1" ht="16.5" thickBot="1" x14ac:dyDescent="0.3">
      <c r="A250" s="30">
        <f t="shared" si="69"/>
        <v>219</v>
      </c>
      <c r="B250" s="427" t="s">
        <v>590</v>
      </c>
      <c r="C250" s="427" t="s">
        <v>159</v>
      </c>
      <c r="D250" s="496" t="s">
        <v>586</v>
      </c>
      <c r="E250" s="539"/>
      <c r="F250" s="451">
        <v>72181.25</v>
      </c>
      <c r="G250" s="395">
        <f t="shared" si="68"/>
        <v>72181.25</v>
      </c>
      <c r="H250" s="369">
        <f t="shared" si="60"/>
        <v>5778.91</v>
      </c>
      <c r="I250" s="369">
        <v>0</v>
      </c>
      <c r="J250" s="369">
        <f t="shared" si="34"/>
        <v>2071.6</v>
      </c>
      <c r="K250" s="369">
        <f t="shared" si="35"/>
        <v>2194.31</v>
      </c>
      <c r="L250" s="369">
        <f t="shared" si="36"/>
        <v>5124.87</v>
      </c>
      <c r="M250" s="369">
        <f t="shared" si="37"/>
        <v>5117.6499999999996</v>
      </c>
      <c r="N250" s="369">
        <f t="shared" si="38"/>
        <v>717.6</v>
      </c>
      <c r="O250" s="452">
        <v>0</v>
      </c>
      <c r="P250" s="369">
        <f t="shared" si="4"/>
        <v>10044.82</v>
      </c>
      <c r="Q250" s="659">
        <f t="shared" si="39"/>
        <v>62136.43</v>
      </c>
    </row>
    <row r="251" spans="1:17" s="124" customFormat="1" ht="16.5" thickBot="1" x14ac:dyDescent="0.3">
      <c r="A251" s="30">
        <v>222</v>
      </c>
      <c r="B251" s="427" t="s">
        <v>591</v>
      </c>
      <c r="C251" s="427" t="s">
        <v>592</v>
      </c>
      <c r="D251" s="423" t="s">
        <v>586</v>
      </c>
      <c r="E251" s="522"/>
      <c r="F251" s="451">
        <v>72181.25</v>
      </c>
      <c r="G251" s="395">
        <f t="shared" si="68"/>
        <v>72181.25</v>
      </c>
      <c r="H251" s="369">
        <f t="shared" si="60"/>
        <v>5508.89</v>
      </c>
      <c r="I251" s="369">
        <v>2135.3000000000002</v>
      </c>
      <c r="J251" s="369">
        <f t="shared" si="34"/>
        <v>2071.6</v>
      </c>
      <c r="K251" s="369">
        <f t="shared" si="35"/>
        <v>2194.31</v>
      </c>
      <c r="L251" s="369">
        <f t="shared" si="36"/>
        <v>5124.87</v>
      </c>
      <c r="M251" s="369">
        <f t="shared" si="37"/>
        <v>5117.6499999999996</v>
      </c>
      <c r="N251" s="369">
        <f t="shared" si="38"/>
        <v>717.6</v>
      </c>
      <c r="O251" s="521">
        <f t="shared" si="70"/>
        <v>1350.12</v>
      </c>
      <c r="P251" s="369">
        <f t="shared" si="4"/>
        <v>13260.220000000001</v>
      </c>
      <c r="Q251" s="659">
        <f t="shared" si="39"/>
        <v>58921.03</v>
      </c>
    </row>
    <row r="252" spans="1:17" s="124" customFormat="1" ht="16.5" thickBot="1" x14ac:dyDescent="0.3">
      <c r="A252" s="30">
        <v>225</v>
      </c>
      <c r="B252" s="427" t="s">
        <v>593</v>
      </c>
      <c r="C252" s="427" t="s">
        <v>164</v>
      </c>
      <c r="D252" s="423" t="s">
        <v>586</v>
      </c>
      <c r="E252" s="522"/>
      <c r="F252" s="451">
        <v>72181.25</v>
      </c>
      <c r="G252" s="395">
        <f t="shared" si="68"/>
        <v>72181.25</v>
      </c>
      <c r="H252" s="369">
        <f t="shared" si="60"/>
        <v>5778.91</v>
      </c>
      <c r="I252" s="369">
        <v>0</v>
      </c>
      <c r="J252" s="369">
        <f t="shared" si="34"/>
        <v>2071.6</v>
      </c>
      <c r="K252" s="369">
        <f t="shared" si="35"/>
        <v>2194.31</v>
      </c>
      <c r="L252" s="369">
        <f t="shared" si="36"/>
        <v>5124.87</v>
      </c>
      <c r="M252" s="369">
        <f t="shared" si="37"/>
        <v>5117.6499999999996</v>
      </c>
      <c r="N252" s="369">
        <f t="shared" si="38"/>
        <v>717.6</v>
      </c>
      <c r="O252" s="422">
        <v>0</v>
      </c>
      <c r="P252" s="369">
        <f t="shared" si="4"/>
        <v>10044.82</v>
      </c>
      <c r="Q252" s="659">
        <f t="shared" si="39"/>
        <v>62136.43</v>
      </c>
    </row>
    <row r="253" spans="1:17" s="124" customFormat="1" ht="16.5" thickBot="1" x14ac:dyDescent="0.3">
      <c r="A253" s="30">
        <v>227</v>
      </c>
      <c r="B253" s="392" t="s">
        <v>594</v>
      </c>
      <c r="C253" s="392" t="s">
        <v>162</v>
      </c>
      <c r="D253" s="425" t="s">
        <v>586</v>
      </c>
      <c r="E253" s="394"/>
      <c r="F253" s="451">
        <v>72181.25</v>
      </c>
      <c r="G253" s="395">
        <f t="shared" si="68"/>
        <v>72181.25</v>
      </c>
      <c r="H253" s="369">
        <f t="shared" si="60"/>
        <v>5778.91</v>
      </c>
      <c r="I253" s="369">
        <v>0</v>
      </c>
      <c r="J253" s="369">
        <f t="shared" si="34"/>
        <v>2071.6</v>
      </c>
      <c r="K253" s="369">
        <f t="shared" si="35"/>
        <v>2194.31</v>
      </c>
      <c r="L253" s="369">
        <f t="shared" si="36"/>
        <v>5124.87</v>
      </c>
      <c r="M253" s="369">
        <f t="shared" si="37"/>
        <v>5117.6499999999996</v>
      </c>
      <c r="N253" s="369">
        <f t="shared" si="38"/>
        <v>717.6</v>
      </c>
      <c r="O253" s="422">
        <v>0</v>
      </c>
      <c r="P253" s="369">
        <f t="shared" si="4"/>
        <v>10044.82</v>
      </c>
      <c r="Q253" s="659">
        <f t="shared" si="39"/>
        <v>62136.43</v>
      </c>
    </row>
    <row r="254" spans="1:17" s="124" customFormat="1" ht="16.5" thickBot="1" x14ac:dyDescent="0.3">
      <c r="A254" s="30">
        <v>220</v>
      </c>
      <c r="B254" s="419" t="s">
        <v>595</v>
      </c>
      <c r="C254" s="419" t="s">
        <v>206</v>
      </c>
      <c r="D254" s="393" t="s">
        <v>353</v>
      </c>
      <c r="E254" s="394"/>
      <c r="F254" s="434">
        <v>72181.25</v>
      </c>
      <c r="G254" s="395">
        <f t="shared" si="68"/>
        <v>72181.25</v>
      </c>
      <c r="H254" s="369">
        <f t="shared" si="60"/>
        <v>5778.91</v>
      </c>
      <c r="I254" s="369">
        <v>0</v>
      </c>
      <c r="J254" s="369">
        <f t="shared" si="34"/>
        <v>2071.6</v>
      </c>
      <c r="K254" s="369">
        <f t="shared" si="35"/>
        <v>2194.31</v>
      </c>
      <c r="L254" s="369">
        <f t="shared" si="36"/>
        <v>5124.87</v>
      </c>
      <c r="M254" s="369">
        <f t="shared" si="37"/>
        <v>5117.6499999999996</v>
      </c>
      <c r="N254" s="369">
        <f t="shared" si="38"/>
        <v>717.6</v>
      </c>
      <c r="O254" s="422">
        <v>0</v>
      </c>
      <c r="P254" s="369">
        <f t="shared" si="4"/>
        <v>10044.82</v>
      </c>
      <c r="Q254" s="659">
        <f t="shared" si="39"/>
        <v>62136.43</v>
      </c>
    </row>
    <row r="255" spans="1:17" s="124" customFormat="1" ht="16.5" thickBot="1" x14ac:dyDescent="0.3">
      <c r="A255" s="30">
        <f t="shared" si="69"/>
        <v>221</v>
      </c>
      <c r="B255" s="419" t="s">
        <v>596</v>
      </c>
      <c r="C255" s="419" t="s">
        <v>597</v>
      </c>
      <c r="D255" s="393" t="s">
        <v>353</v>
      </c>
      <c r="E255" s="394"/>
      <c r="F255" s="434">
        <v>72181.25</v>
      </c>
      <c r="G255" s="395">
        <f t="shared" si="68"/>
        <v>72181.25</v>
      </c>
      <c r="H255" s="369">
        <f t="shared" si="60"/>
        <v>5778.91</v>
      </c>
      <c r="I255" s="369">
        <v>709.56</v>
      </c>
      <c r="J255" s="369">
        <f t="shared" si="34"/>
        <v>2071.6</v>
      </c>
      <c r="K255" s="369">
        <f t="shared" si="35"/>
        <v>2194.31</v>
      </c>
      <c r="L255" s="369">
        <f t="shared" si="36"/>
        <v>5124.87</v>
      </c>
      <c r="M255" s="369">
        <f t="shared" si="37"/>
        <v>5117.6499999999996</v>
      </c>
      <c r="N255" s="369">
        <f t="shared" si="38"/>
        <v>717.6</v>
      </c>
      <c r="O255" s="422">
        <v>0</v>
      </c>
      <c r="P255" s="369">
        <f t="shared" si="4"/>
        <v>10754.38</v>
      </c>
      <c r="Q255" s="659">
        <f t="shared" si="39"/>
        <v>61426.87</v>
      </c>
    </row>
    <row r="256" spans="1:17" s="124" customFormat="1" ht="16.5" thickBot="1" x14ac:dyDescent="0.3">
      <c r="A256" s="30">
        <v>224</v>
      </c>
      <c r="B256" s="427" t="s">
        <v>598</v>
      </c>
      <c r="C256" s="427" t="s">
        <v>165</v>
      </c>
      <c r="D256" s="393" t="s">
        <v>353</v>
      </c>
      <c r="E256" s="394"/>
      <c r="F256" s="451">
        <v>72181.25</v>
      </c>
      <c r="G256" s="395">
        <f t="shared" si="68"/>
        <v>72181.25</v>
      </c>
      <c r="H256" s="369">
        <f t="shared" si="60"/>
        <v>5778.91</v>
      </c>
      <c r="I256" s="369">
        <v>0</v>
      </c>
      <c r="J256" s="369">
        <f t="shared" si="34"/>
        <v>2071.6</v>
      </c>
      <c r="K256" s="369">
        <f t="shared" si="35"/>
        <v>2194.31</v>
      </c>
      <c r="L256" s="369">
        <f t="shared" si="36"/>
        <v>5124.87</v>
      </c>
      <c r="M256" s="369">
        <f t="shared" si="37"/>
        <v>5117.6499999999996</v>
      </c>
      <c r="N256" s="369">
        <f t="shared" si="38"/>
        <v>717.6</v>
      </c>
      <c r="O256" s="422">
        <v>0</v>
      </c>
      <c r="P256" s="369">
        <f t="shared" si="4"/>
        <v>10044.82</v>
      </c>
      <c r="Q256" s="659">
        <f t="shared" si="39"/>
        <v>62136.43</v>
      </c>
    </row>
    <row r="257" spans="1:17" s="124" customFormat="1" x14ac:dyDescent="0.25">
      <c r="A257" s="457">
        <v>229</v>
      </c>
      <c r="B257" s="430" t="s">
        <v>600</v>
      </c>
      <c r="C257" s="430" t="s">
        <v>167</v>
      </c>
      <c r="D257" s="540" t="s">
        <v>335</v>
      </c>
      <c r="E257" s="541"/>
      <c r="F257" s="542">
        <v>59057.39</v>
      </c>
      <c r="G257" s="395">
        <f t="shared" si="68"/>
        <v>59057.39</v>
      </c>
      <c r="H257" s="369">
        <f t="shared" si="60"/>
        <v>3309.26</v>
      </c>
      <c r="I257" s="381">
        <v>0</v>
      </c>
      <c r="J257" s="381">
        <f t="shared" si="34"/>
        <v>1694.95</v>
      </c>
      <c r="K257" s="381">
        <f t="shared" si="35"/>
        <v>1795.34</v>
      </c>
      <c r="L257" s="381">
        <f t="shared" si="36"/>
        <v>4193.07</v>
      </c>
      <c r="M257" s="381">
        <f t="shared" si="37"/>
        <v>4187.17</v>
      </c>
      <c r="N257" s="381">
        <f t="shared" si="38"/>
        <v>679.16</v>
      </c>
      <c r="O257" s="436">
        <v>0</v>
      </c>
      <c r="P257" s="381">
        <f t="shared" si="4"/>
        <v>6799.55</v>
      </c>
      <c r="Q257" s="660">
        <f t="shared" si="39"/>
        <v>52257.84</v>
      </c>
    </row>
    <row r="258" spans="1:17" s="124" customFormat="1" x14ac:dyDescent="0.25">
      <c r="A258" s="96">
        <v>351</v>
      </c>
      <c r="B258" s="427" t="s">
        <v>1194</v>
      </c>
      <c r="C258" s="427" t="s">
        <v>1195</v>
      </c>
      <c r="D258" s="423" t="s">
        <v>353</v>
      </c>
      <c r="E258" s="522">
        <v>49963.95</v>
      </c>
      <c r="F258" s="542">
        <v>72181.25</v>
      </c>
      <c r="G258" s="395">
        <f t="shared" si="68"/>
        <v>122145.2</v>
      </c>
      <c r="H258" s="369">
        <f t="shared" si="60"/>
        <v>17314.54</v>
      </c>
      <c r="I258" s="381">
        <v>0</v>
      </c>
      <c r="J258" s="381">
        <f t="shared" si="34"/>
        <v>3505.57</v>
      </c>
      <c r="K258" s="381">
        <f t="shared" si="35"/>
        <v>3713.21</v>
      </c>
      <c r="L258" s="381">
        <f t="shared" si="36"/>
        <v>8672.31</v>
      </c>
      <c r="M258" s="381">
        <f t="shared" si="37"/>
        <v>8660.09</v>
      </c>
      <c r="N258" s="381">
        <f t="shared" si="38"/>
        <v>717.6</v>
      </c>
      <c r="O258" s="436">
        <v>0</v>
      </c>
      <c r="P258" s="381">
        <f t="shared" si="4"/>
        <v>24533.32</v>
      </c>
      <c r="Q258" s="660">
        <f t="shared" si="39"/>
        <v>97611.88</v>
      </c>
    </row>
    <row r="259" spans="1:17" s="124" customFormat="1" ht="16.5" thickBot="1" x14ac:dyDescent="0.3">
      <c r="A259" s="437"/>
      <c r="B259" s="518"/>
      <c r="C259" s="518"/>
      <c r="D259" s="543"/>
      <c r="E259" s="544"/>
      <c r="F259" s="545">
        <f>SUM(F243:F258)</f>
        <v>1332911.3599999999</v>
      </c>
      <c r="G259" s="545">
        <f t="shared" ref="G259:Q259" si="71">SUM(G243:G258)</f>
        <v>1382875.3099999998</v>
      </c>
      <c r="H259" s="545">
        <f t="shared" si="71"/>
        <v>145563.89000000001</v>
      </c>
      <c r="I259" s="545">
        <f t="shared" si="71"/>
        <v>2844.86</v>
      </c>
      <c r="J259" s="545">
        <f t="shared" si="71"/>
        <v>39688.509999999987</v>
      </c>
      <c r="K259" s="545">
        <f t="shared" si="71"/>
        <v>40971.29</v>
      </c>
      <c r="L259" s="545">
        <f t="shared" si="71"/>
        <v>98184.16</v>
      </c>
      <c r="M259" s="545">
        <f t="shared" si="71"/>
        <v>95554.75999999998</v>
      </c>
      <c r="N259" s="545">
        <f t="shared" si="71"/>
        <v>11443.160000000003</v>
      </c>
      <c r="O259" s="545">
        <f t="shared" si="71"/>
        <v>2700.24</v>
      </c>
      <c r="P259" s="545">
        <f t="shared" si="71"/>
        <v>231768.79000000004</v>
      </c>
      <c r="Q259" s="545">
        <f t="shared" si="71"/>
        <v>1151106.5200000005</v>
      </c>
    </row>
    <row r="260" spans="1:17" s="123" customFormat="1" ht="16.5" thickTop="1" x14ac:dyDescent="0.25">
      <c r="A260" s="404" t="s">
        <v>601</v>
      </c>
      <c r="B260" s="502"/>
      <c r="C260" s="502"/>
      <c r="D260" s="546"/>
      <c r="E260" s="547"/>
      <c r="F260" s="515"/>
      <c r="G260" s="516"/>
      <c r="H260" s="516"/>
      <c r="I260" s="516"/>
      <c r="J260" s="516"/>
      <c r="K260" s="516"/>
      <c r="L260" s="516"/>
      <c r="M260" s="516"/>
      <c r="N260" s="516"/>
      <c r="O260" s="516"/>
      <c r="P260" s="516"/>
      <c r="Q260" s="516"/>
    </row>
    <row r="261" spans="1:17" s="124" customFormat="1" ht="16.5" thickBot="1" x14ac:dyDescent="0.3">
      <c r="A261" s="396">
        <v>232</v>
      </c>
      <c r="B261" s="51" t="s">
        <v>602</v>
      </c>
      <c r="C261" s="51" t="s">
        <v>603</v>
      </c>
      <c r="D261" s="52" t="s">
        <v>428</v>
      </c>
      <c r="E261" s="548"/>
      <c r="F261" s="549">
        <v>196857.95</v>
      </c>
      <c r="G261" s="395">
        <f>+F261+E261</f>
        <v>196857.95</v>
      </c>
      <c r="H261" s="369">
        <f t="shared" ref="H261:H265" si="72">ROUND(IF(((G261-J261-K261-O261)&gt;34685.01)*((G261-J261-K261-O261)&lt;52027.43),(((G261-J261-K261-O261)-34685.01)*0.15),+IF(((G261-J261-K261-O261)&gt;52027.43)*((G261-J261-K261-O261)&lt;72260.26),((((G261-J261-K261-O261)-52027.43)*0.2)+2601.33),+IF((G261-J261-K261-O261)&gt;72260.26,(((G261-J261-K261-O261)-72260.26)*25%)+6648,0))),2)</f>
        <v>35199.370000000003</v>
      </c>
      <c r="I261" s="395">
        <v>0</v>
      </c>
      <c r="J261" s="395">
        <f t="shared" si="34"/>
        <v>5649.82</v>
      </c>
      <c r="K261" s="395">
        <f t="shared" si="35"/>
        <v>4742.3999999999996</v>
      </c>
      <c r="L261" s="395">
        <f t="shared" si="36"/>
        <v>13976.91</v>
      </c>
      <c r="M261" s="395">
        <f t="shared" si="37"/>
        <v>11060.4</v>
      </c>
      <c r="N261" s="395">
        <f t="shared" si="38"/>
        <v>717.6</v>
      </c>
      <c r="O261" s="418">
        <v>0</v>
      </c>
      <c r="P261" s="395">
        <f t="shared" si="4"/>
        <v>45591.590000000004</v>
      </c>
      <c r="Q261" s="658">
        <f t="shared" si="39"/>
        <v>151266.36000000002</v>
      </c>
    </row>
    <row r="262" spans="1:17" s="124" customFormat="1" ht="16.5" thickBot="1" x14ac:dyDescent="0.3">
      <c r="A262" s="30">
        <v>234</v>
      </c>
      <c r="B262" s="427" t="s">
        <v>604</v>
      </c>
      <c r="C262" s="427" t="s">
        <v>207</v>
      </c>
      <c r="D262" s="423" t="s">
        <v>328</v>
      </c>
      <c r="E262" s="522"/>
      <c r="F262" s="434">
        <v>78743.179999999993</v>
      </c>
      <c r="G262" s="395">
        <f>+F262+E262</f>
        <v>78743.179999999993</v>
      </c>
      <c r="H262" s="369">
        <f t="shared" si="72"/>
        <v>7105.3</v>
      </c>
      <c r="I262" s="369">
        <v>0</v>
      </c>
      <c r="J262" s="369">
        <f t="shared" si="34"/>
        <v>2259.9299999999998</v>
      </c>
      <c r="K262" s="369">
        <f t="shared" si="35"/>
        <v>2393.79</v>
      </c>
      <c r="L262" s="369">
        <f t="shared" si="36"/>
        <v>5590.77</v>
      </c>
      <c r="M262" s="369">
        <f t="shared" si="37"/>
        <v>5582.89</v>
      </c>
      <c r="N262" s="369">
        <f t="shared" si="38"/>
        <v>717.6</v>
      </c>
      <c r="O262" s="422">
        <v>0</v>
      </c>
      <c r="P262" s="369">
        <f t="shared" si="4"/>
        <v>11759.02</v>
      </c>
      <c r="Q262" s="659">
        <f t="shared" si="39"/>
        <v>66984.159999999989</v>
      </c>
    </row>
    <row r="263" spans="1:17" s="124" customFormat="1" ht="16.5" thickBot="1" x14ac:dyDescent="0.3">
      <c r="A263" s="30">
        <f t="shared" si="69"/>
        <v>235</v>
      </c>
      <c r="B263" s="427" t="s">
        <v>605</v>
      </c>
      <c r="C263" s="427" t="s">
        <v>208</v>
      </c>
      <c r="D263" s="423" t="s">
        <v>606</v>
      </c>
      <c r="E263" s="522"/>
      <c r="F263" s="434">
        <v>72181.25</v>
      </c>
      <c r="G263" s="395">
        <f>+F263+E263</f>
        <v>72181.25</v>
      </c>
      <c r="H263" s="369">
        <f t="shared" si="72"/>
        <v>5778.91</v>
      </c>
      <c r="I263" s="369">
        <v>0</v>
      </c>
      <c r="J263" s="369">
        <f t="shared" si="34"/>
        <v>2071.6</v>
      </c>
      <c r="K263" s="369">
        <f t="shared" si="35"/>
        <v>2194.31</v>
      </c>
      <c r="L263" s="369">
        <f t="shared" si="36"/>
        <v>5124.87</v>
      </c>
      <c r="M263" s="369">
        <f t="shared" si="37"/>
        <v>5117.6499999999996</v>
      </c>
      <c r="N263" s="369">
        <f t="shared" si="38"/>
        <v>717.6</v>
      </c>
      <c r="O263" s="422">
        <v>0</v>
      </c>
      <c r="P263" s="369">
        <f t="shared" si="4"/>
        <v>10044.82</v>
      </c>
      <c r="Q263" s="659">
        <f t="shared" si="39"/>
        <v>62136.43</v>
      </c>
    </row>
    <row r="264" spans="1:17" s="124" customFormat="1" x14ac:dyDescent="0.25">
      <c r="A264" s="457">
        <v>233</v>
      </c>
      <c r="B264" s="430" t="s">
        <v>607</v>
      </c>
      <c r="C264" s="430" t="s">
        <v>209</v>
      </c>
      <c r="D264" s="540" t="s">
        <v>486</v>
      </c>
      <c r="E264" s="541"/>
      <c r="F264" s="434">
        <v>72181.25</v>
      </c>
      <c r="G264" s="395">
        <f>+F264+E264</f>
        <v>72181.25</v>
      </c>
      <c r="H264" s="369">
        <f t="shared" si="72"/>
        <v>5778.91</v>
      </c>
      <c r="I264" s="369">
        <v>2148.54</v>
      </c>
      <c r="J264" s="369">
        <f t="shared" si="34"/>
        <v>2071.6</v>
      </c>
      <c r="K264" s="369">
        <f t="shared" si="35"/>
        <v>2194.31</v>
      </c>
      <c r="L264" s="369">
        <f t="shared" si="36"/>
        <v>5124.87</v>
      </c>
      <c r="M264" s="369">
        <f t="shared" si="37"/>
        <v>5117.6499999999996</v>
      </c>
      <c r="N264" s="369">
        <f t="shared" si="38"/>
        <v>717.6</v>
      </c>
      <c r="O264" s="422">
        <v>0</v>
      </c>
      <c r="P264" s="369">
        <f t="shared" si="4"/>
        <v>12193.359999999999</v>
      </c>
      <c r="Q264" s="659">
        <f t="shared" si="39"/>
        <v>59987.89</v>
      </c>
    </row>
    <row r="265" spans="1:17" s="124" customFormat="1" x14ac:dyDescent="0.25">
      <c r="A265" s="96">
        <v>236</v>
      </c>
      <c r="B265" s="427" t="s">
        <v>608</v>
      </c>
      <c r="C265" s="427" t="s">
        <v>210</v>
      </c>
      <c r="D265" s="423" t="s">
        <v>609</v>
      </c>
      <c r="E265" s="522"/>
      <c r="F265" s="433">
        <v>65619.320000000007</v>
      </c>
      <c r="G265" s="435">
        <f>+F265+E265</f>
        <v>65619.320000000007</v>
      </c>
      <c r="H265" s="369">
        <f t="shared" si="72"/>
        <v>4544.09</v>
      </c>
      <c r="I265" s="381">
        <v>0</v>
      </c>
      <c r="J265" s="381">
        <f t="shared" si="34"/>
        <v>1883.27</v>
      </c>
      <c r="K265" s="381">
        <f t="shared" si="35"/>
        <v>1994.83</v>
      </c>
      <c r="L265" s="381">
        <f t="shared" si="36"/>
        <v>4658.97</v>
      </c>
      <c r="M265" s="381">
        <f t="shared" si="37"/>
        <v>4652.41</v>
      </c>
      <c r="N265" s="381">
        <f t="shared" si="38"/>
        <v>717.6</v>
      </c>
      <c r="O265" s="436">
        <v>0</v>
      </c>
      <c r="P265" s="381">
        <f t="shared" si="4"/>
        <v>8422.19</v>
      </c>
      <c r="Q265" s="660">
        <f t="shared" si="39"/>
        <v>57197.130000000005</v>
      </c>
    </row>
    <row r="266" spans="1:17" s="124" customFormat="1" ht="16.5" thickBot="1" x14ac:dyDescent="0.3">
      <c r="A266" s="437"/>
      <c r="B266" s="518"/>
      <c r="C266" s="518"/>
      <c r="D266" s="543"/>
      <c r="E266" s="544"/>
      <c r="F266" s="513">
        <f>SUM(F261:F265)</f>
        <v>485582.95</v>
      </c>
      <c r="G266" s="513">
        <f t="shared" ref="G266:Q266" si="73">SUM(G261:G265)</f>
        <v>485582.95</v>
      </c>
      <c r="H266" s="513">
        <f t="shared" si="73"/>
        <v>58406.58</v>
      </c>
      <c r="I266" s="513">
        <f t="shared" si="73"/>
        <v>2148.54</v>
      </c>
      <c r="J266" s="513">
        <f t="shared" si="73"/>
        <v>13936.220000000001</v>
      </c>
      <c r="K266" s="513">
        <f t="shared" si="73"/>
        <v>13519.64</v>
      </c>
      <c r="L266" s="513">
        <f t="shared" si="73"/>
        <v>34476.39</v>
      </c>
      <c r="M266" s="513">
        <f t="shared" si="73"/>
        <v>31531.000000000004</v>
      </c>
      <c r="N266" s="513">
        <f t="shared" si="73"/>
        <v>3588</v>
      </c>
      <c r="O266" s="513">
        <f t="shared" si="73"/>
        <v>0</v>
      </c>
      <c r="P266" s="513">
        <f t="shared" si="73"/>
        <v>88010.98</v>
      </c>
      <c r="Q266" s="513">
        <f t="shared" si="73"/>
        <v>397571.97000000003</v>
      </c>
    </row>
    <row r="267" spans="1:17" s="123" customFormat="1" ht="16.5" thickTop="1" x14ac:dyDescent="0.25">
      <c r="A267" s="351" t="s">
        <v>610</v>
      </c>
      <c r="B267" s="482"/>
      <c r="C267" s="482"/>
      <c r="D267" s="550"/>
      <c r="E267" s="551"/>
      <c r="F267" s="519"/>
      <c r="G267" s="520"/>
      <c r="H267" s="520"/>
      <c r="I267" s="520"/>
      <c r="J267" s="520"/>
      <c r="K267" s="520"/>
      <c r="L267" s="520"/>
      <c r="M267" s="520"/>
      <c r="N267" s="520"/>
      <c r="O267" s="520"/>
      <c r="P267" s="520"/>
      <c r="Q267" s="520"/>
    </row>
    <row r="268" spans="1:17" s="124" customFormat="1" ht="16.5" thickBot="1" x14ac:dyDescent="0.3">
      <c r="A268" s="396">
        <f>1+A265</f>
        <v>237</v>
      </c>
      <c r="B268" s="51" t="s">
        <v>611</v>
      </c>
      <c r="C268" s="51" t="s">
        <v>229</v>
      </c>
      <c r="D268" s="52" t="s">
        <v>612</v>
      </c>
      <c r="E268" s="548"/>
      <c r="F268" s="549">
        <v>196857.95</v>
      </c>
      <c r="G268" s="395">
        <f>+F268+E268</f>
        <v>196857.95</v>
      </c>
      <c r="H268" s="369">
        <f t="shared" ref="H268:H271" si="74">ROUND(IF(((G268-J268-K268-O268)&gt;34685.01)*((G268-J268-K268-O268)&lt;52027.43),(((G268-J268-K268-O268)-34685.01)*0.15),+IF(((G268-J268-K268-O268)&gt;52027.43)*((G268-J268-K268-O268)&lt;72260.26),((((G268-J268-K268-O268)-52027.43)*0.2)+2601.33),+IF((G268-J268-K268-O268)&gt;72260.26,(((G268-J268-K268-O268)-72260.26)*25%)+6648,0))),2)</f>
        <v>35199.370000000003</v>
      </c>
      <c r="I268" s="395">
        <v>0</v>
      </c>
      <c r="J268" s="395">
        <f t="shared" si="34"/>
        <v>5649.82</v>
      </c>
      <c r="K268" s="395">
        <f t="shared" si="35"/>
        <v>4742.3999999999996</v>
      </c>
      <c r="L268" s="395">
        <f t="shared" si="36"/>
        <v>13976.91</v>
      </c>
      <c r="M268" s="395">
        <f t="shared" si="37"/>
        <v>11060.4</v>
      </c>
      <c r="N268" s="395">
        <f t="shared" si="38"/>
        <v>717.6</v>
      </c>
      <c r="O268" s="418">
        <v>0</v>
      </c>
      <c r="P268" s="395">
        <f t="shared" si="4"/>
        <v>45591.590000000004</v>
      </c>
      <c r="Q268" s="658">
        <f t="shared" si="39"/>
        <v>151266.36000000002</v>
      </c>
    </row>
    <row r="269" spans="1:17" s="124" customFormat="1" ht="16.5" thickBot="1" x14ac:dyDescent="0.3">
      <c r="A269" s="396">
        <v>353</v>
      </c>
      <c r="B269" s="51" t="s">
        <v>1196</v>
      </c>
      <c r="C269" s="51" t="s">
        <v>1197</v>
      </c>
      <c r="D269" s="52" t="s">
        <v>1198</v>
      </c>
      <c r="E269" s="548">
        <v>95385.75</v>
      </c>
      <c r="F269" s="549">
        <v>137800.57</v>
      </c>
      <c r="G269" s="395">
        <f>+F269+E269</f>
        <v>233186.32</v>
      </c>
      <c r="H269" s="369">
        <f t="shared" si="74"/>
        <v>44020.800000000003</v>
      </c>
      <c r="I269" s="395">
        <v>0</v>
      </c>
      <c r="J269" s="395">
        <f t="shared" si="34"/>
        <v>6692.45</v>
      </c>
      <c r="K269" s="395">
        <f t="shared" si="35"/>
        <v>4742.3999999999996</v>
      </c>
      <c r="L269" s="395">
        <f t="shared" si="36"/>
        <v>16556.23</v>
      </c>
      <c r="M269" s="395">
        <f t="shared" si="37"/>
        <v>11060.4</v>
      </c>
      <c r="N269" s="395">
        <f t="shared" si="38"/>
        <v>717.6</v>
      </c>
      <c r="O269" s="418">
        <v>0</v>
      </c>
      <c r="P269" s="395">
        <f t="shared" si="4"/>
        <v>55455.65</v>
      </c>
      <c r="Q269" s="658">
        <f t="shared" si="39"/>
        <v>177730.67</v>
      </c>
    </row>
    <row r="270" spans="1:17" s="124" customFormat="1" ht="16.5" thickBot="1" x14ac:dyDescent="0.3">
      <c r="A270" s="30">
        <f>1+A268</f>
        <v>238</v>
      </c>
      <c r="B270" s="427" t="s">
        <v>613</v>
      </c>
      <c r="C270" s="427" t="s">
        <v>230</v>
      </c>
      <c r="D270" s="423" t="s">
        <v>486</v>
      </c>
      <c r="E270" s="522"/>
      <c r="F270" s="434">
        <v>72181.25</v>
      </c>
      <c r="G270" s="395">
        <f>+F270+E270</f>
        <v>72181.25</v>
      </c>
      <c r="H270" s="369">
        <f t="shared" si="74"/>
        <v>5778.91</v>
      </c>
      <c r="I270" s="369">
        <v>2141.92</v>
      </c>
      <c r="J270" s="369">
        <f t="shared" si="34"/>
        <v>2071.6</v>
      </c>
      <c r="K270" s="369">
        <f t="shared" si="35"/>
        <v>2194.31</v>
      </c>
      <c r="L270" s="369">
        <f t="shared" si="36"/>
        <v>5124.87</v>
      </c>
      <c r="M270" s="369">
        <f t="shared" si="37"/>
        <v>5117.6499999999996</v>
      </c>
      <c r="N270" s="369">
        <f t="shared" si="38"/>
        <v>717.6</v>
      </c>
      <c r="O270" s="422">
        <v>0</v>
      </c>
      <c r="P270" s="369">
        <f t="shared" si="4"/>
        <v>12186.74</v>
      </c>
      <c r="Q270" s="659">
        <f t="shared" si="39"/>
        <v>59994.51</v>
      </c>
    </row>
    <row r="271" spans="1:17" s="124" customFormat="1" ht="16.5" thickBot="1" x14ac:dyDescent="0.3">
      <c r="A271" s="30">
        <f t="shared" si="69"/>
        <v>239</v>
      </c>
      <c r="B271" s="427" t="s">
        <v>614</v>
      </c>
      <c r="C271" s="427" t="s">
        <v>231</v>
      </c>
      <c r="D271" s="393" t="s">
        <v>486</v>
      </c>
      <c r="E271" s="394"/>
      <c r="F271" s="451">
        <v>72181.25</v>
      </c>
      <c r="G271" s="395">
        <f>+F271+E271</f>
        <v>72181.25</v>
      </c>
      <c r="H271" s="369">
        <f t="shared" si="74"/>
        <v>5778.91</v>
      </c>
      <c r="I271" s="369">
        <v>709.56</v>
      </c>
      <c r="J271" s="369">
        <f t="shared" si="34"/>
        <v>2071.6</v>
      </c>
      <c r="K271" s="369">
        <f t="shared" si="35"/>
        <v>2194.31</v>
      </c>
      <c r="L271" s="369">
        <f t="shared" si="36"/>
        <v>5124.87</v>
      </c>
      <c r="M271" s="369">
        <f t="shared" si="37"/>
        <v>5117.6499999999996</v>
      </c>
      <c r="N271" s="369">
        <f t="shared" si="38"/>
        <v>717.6</v>
      </c>
      <c r="O271" s="422">
        <v>0</v>
      </c>
      <c r="P271" s="369">
        <f t="shared" si="4"/>
        <v>10754.38</v>
      </c>
      <c r="Q271" s="659">
        <f t="shared" si="39"/>
        <v>61426.87</v>
      </c>
    </row>
    <row r="272" spans="1:17" s="124" customFormat="1" ht="16.5" thickBot="1" x14ac:dyDescent="0.3">
      <c r="A272" s="457">
        <f t="shared" si="69"/>
        <v>240</v>
      </c>
      <c r="B272" s="479" t="s">
        <v>615</v>
      </c>
      <c r="C272" s="479" t="s">
        <v>232</v>
      </c>
      <c r="D272" s="393" t="s">
        <v>486</v>
      </c>
      <c r="E272" s="552">
        <v>19685.79</v>
      </c>
      <c r="F272" s="451">
        <v>72181.25</v>
      </c>
      <c r="G272" s="395">
        <f>+F272+E272</f>
        <v>91867.040000000008</v>
      </c>
      <c r="H272" s="369">
        <f>ROUND(IF(((G272-J272-K272-O272)&gt;34685.01)*((G272-J272-K272-O272)&lt;52027.43),(((G272-J272-K272-O272)-34685.01)*0.15),+IF(((G272-J272-K272-O272)&gt;52027.43)*((G272-J272-K272-O272)&lt;72260.26),((((G272-J272-K272-O272)-52027.43)*0.2)+2601.33),+IF((G272-J272-K272-O272)&gt;72260.26,(((G272-J272-K272-O272)-72260.26)*25%)+6648,0))),2)</f>
        <v>9854.83</v>
      </c>
      <c r="I272" s="381">
        <v>2135.3000000000002</v>
      </c>
      <c r="J272" s="381">
        <f>ROUND(IF((G272)&gt;(15600*20),((15600*20)*0.0287),(G272)*0.0287),2)</f>
        <v>2636.58</v>
      </c>
      <c r="K272" s="381">
        <f t="shared" si="35"/>
        <v>2792.76</v>
      </c>
      <c r="L272" s="381">
        <f t="shared" si="36"/>
        <v>6522.56</v>
      </c>
      <c r="M272" s="381">
        <f t="shared" si="37"/>
        <v>6513.37</v>
      </c>
      <c r="N272" s="381">
        <f t="shared" si="38"/>
        <v>717.6</v>
      </c>
      <c r="O272" s="521">
        <f t="shared" ref="O272" si="75">1190.12+160</f>
        <v>1350.12</v>
      </c>
      <c r="P272" s="381">
        <f t="shared" si="4"/>
        <v>18769.59</v>
      </c>
      <c r="Q272" s="660">
        <f t="shared" si="39"/>
        <v>73097.450000000012</v>
      </c>
    </row>
    <row r="273" spans="1:17" s="124" customFormat="1" x14ac:dyDescent="0.25">
      <c r="A273" s="457">
        <v>363</v>
      </c>
      <c r="B273" s="419" t="s">
        <v>1185</v>
      </c>
      <c r="C273" s="419" t="s">
        <v>1186</v>
      </c>
      <c r="D273" s="553" t="s">
        <v>421</v>
      </c>
      <c r="E273" s="554"/>
      <c r="F273" s="433">
        <v>23534.799999999999</v>
      </c>
      <c r="G273" s="395">
        <f>+F273</f>
        <v>23534.799999999999</v>
      </c>
      <c r="H273" s="369">
        <f t="shared" ref="H273" si="76">ROUND(IF(((G273-J273-K273-O273)&gt;34685.01)*((G273-J273-K273-O273)&lt;52027.43),(((G273-J273-K273-O273)-34685.01)*0.15),+IF(((G273-J273-K273-O273)&gt;52027.43)*((G273-J273-K273-O273)&lt;72260.26),((((G273-J273-K273-O273)-52027.43)*0.2)+2601.33),+IF((G273-J273-K273-O273)&gt;72260.26,(((G273-J273-K273-O273)-72260.26)*25%)+6648,0))),2)</f>
        <v>0</v>
      </c>
      <c r="I273" s="381"/>
      <c r="J273" s="381">
        <f t="shared" ref="J273" si="77">ROUND(IF((G273)&gt;(15600*20),((15600*20)*0.0287),(G273)*0.0287),2)</f>
        <v>675.45</v>
      </c>
      <c r="K273" s="381">
        <f t="shared" si="35"/>
        <v>715.46</v>
      </c>
      <c r="L273" s="381">
        <f t="shared" si="36"/>
        <v>1670.97</v>
      </c>
      <c r="M273" s="381">
        <f t="shared" si="37"/>
        <v>1668.62</v>
      </c>
      <c r="N273" s="381">
        <f t="shared" si="38"/>
        <v>270.64999999999998</v>
      </c>
      <c r="O273" s="418">
        <v>0</v>
      </c>
      <c r="P273" s="381">
        <f t="shared" si="4"/>
        <v>1390.91</v>
      </c>
      <c r="Q273" s="660">
        <f t="shared" si="39"/>
        <v>22143.89</v>
      </c>
    </row>
    <row r="274" spans="1:17" s="124" customFormat="1" ht="16.5" thickBot="1" x14ac:dyDescent="0.3">
      <c r="A274" s="437"/>
      <c r="B274" s="438"/>
      <c r="C274" s="438"/>
      <c r="D274" s="555"/>
      <c r="E274" s="556"/>
      <c r="F274" s="513">
        <f t="shared" ref="F274:Q274" si="78">SUM(F268:F273)</f>
        <v>574737.07000000007</v>
      </c>
      <c r="G274" s="513">
        <f t="shared" si="78"/>
        <v>689808.6100000001</v>
      </c>
      <c r="H274" s="513">
        <f t="shared" si="78"/>
        <v>100632.82000000002</v>
      </c>
      <c r="I274" s="513">
        <f t="shared" si="78"/>
        <v>4986.7800000000007</v>
      </c>
      <c r="J274" s="513">
        <f t="shared" si="78"/>
        <v>19797.500000000004</v>
      </c>
      <c r="K274" s="513">
        <f t="shared" si="78"/>
        <v>17381.64</v>
      </c>
      <c r="L274" s="513">
        <f t="shared" si="78"/>
        <v>48976.41</v>
      </c>
      <c r="M274" s="513">
        <f t="shared" si="78"/>
        <v>40538.090000000004</v>
      </c>
      <c r="N274" s="513">
        <f t="shared" si="78"/>
        <v>3858.65</v>
      </c>
      <c r="O274" s="513">
        <f t="shared" si="78"/>
        <v>1350.12</v>
      </c>
      <c r="P274" s="513">
        <f t="shared" si="78"/>
        <v>144148.86000000002</v>
      </c>
      <c r="Q274" s="513">
        <f t="shared" si="78"/>
        <v>545659.75</v>
      </c>
    </row>
    <row r="275" spans="1:17" s="123" customFormat="1" ht="16.5" thickTop="1" x14ac:dyDescent="0.25">
      <c r="A275" s="404" t="s">
        <v>616</v>
      </c>
      <c r="B275" s="502"/>
      <c r="C275" s="502"/>
      <c r="D275" s="557"/>
      <c r="E275" s="558"/>
      <c r="F275" s="515"/>
      <c r="G275" s="516"/>
      <c r="H275" s="516"/>
      <c r="I275" s="516"/>
      <c r="J275" s="516"/>
      <c r="K275" s="516"/>
      <c r="L275" s="516"/>
      <c r="M275" s="516"/>
      <c r="N275" s="516"/>
      <c r="O275" s="516"/>
      <c r="P275" s="516"/>
      <c r="Q275" s="516"/>
    </row>
    <row r="276" spans="1:17" s="124" customFormat="1" ht="16.5" thickBot="1" x14ac:dyDescent="0.3">
      <c r="A276" s="396">
        <v>243</v>
      </c>
      <c r="B276" s="413" t="s">
        <v>617</v>
      </c>
      <c r="C276" s="413" t="s">
        <v>274</v>
      </c>
      <c r="D276" s="559" t="s">
        <v>618</v>
      </c>
      <c r="E276" s="560"/>
      <c r="F276" s="450">
        <v>120000</v>
      </c>
      <c r="G276" s="472">
        <f t="shared" ref="G276:G282" si="79">+F276+E276</f>
        <v>120000</v>
      </c>
      <c r="H276" s="456">
        <f t="shared" ref="H276:H282" si="80">ROUND(IF(((G276-J276-K276-O276)&gt;34685.01)*((G276-J276-K276-O276)&lt;52027.43),(((G276-J276-K276-O276)-34685.01)*0.15),+IF(((G276-J276-K276-O276)&gt;52027.43)*((G276-J276-K276-O276)&lt;72260.26),((((G276-J276-K276-O276)-52027.43)*0.2)+2601.33),+IF((G276-J276-K276-O276)&gt;72260.26,(((G276-J276-K276-O276)-72260.26)*25%)+6648,0))),2)</f>
        <v>16809.939999999999</v>
      </c>
      <c r="I276" s="418">
        <v>0</v>
      </c>
      <c r="J276" s="472">
        <f t="shared" si="34"/>
        <v>3444</v>
      </c>
      <c r="K276" s="472">
        <f t="shared" si="35"/>
        <v>3648</v>
      </c>
      <c r="L276" s="472">
        <f t="shared" si="36"/>
        <v>8520</v>
      </c>
      <c r="M276" s="472">
        <f t="shared" si="37"/>
        <v>8508</v>
      </c>
      <c r="N276" s="472">
        <f t="shared" si="38"/>
        <v>717.6</v>
      </c>
      <c r="O276" s="472">
        <v>0</v>
      </c>
      <c r="P276" s="472">
        <f t="shared" si="4"/>
        <v>23901.94</v>
      </c>
      <c r="Q276" s="658">
        <f t="shared" si="39"/>
        <v>96098.06</v>
      </c>
    </row>
    <row r="277" spans="1:17" s="124" customFormat="1" ht="16.5" thickBot="1" x14ac:dyDescent="0.3">
      <c r="A277" s="30">
        <v>175</v>
      </c>
      <c r="B277" s="427" t="s">
        <v>619</v>
      </c>
      <c r="C277" s="427" t="s">
        <v>177</v>
      </c>
      <c r="D277" s="423" t="s">
        <v>620</v>
      </c>
      <c r="E277" s="522"/>
      <c r="F277" s="451">
        <v>72181.25</v>
      </c>
      <c r="G277" s="395">
        <f t="shared" si="79"/>
        <v>72181.25</v>
      </c>
      <c r="H277" s="369">
        <f t="shared" si="80"/>
        <v>5778.91</v>
      </c>
      <c r="I277" s="369">
        <v>0</v>
      </c>
      <c r="J277" s="369">
        <f t="shared" si="34"/>
        <v>2071.6</v>
      </c>
      <c r="K277" s="369">
        <f t="shared" si="35"/>
        <v>2194.31</v>
      </c>
      <c r="L277" s="369">
        <f t="shared" si="36"/>
        <v>5124.87</v>
      </c>
      <c r="M277" s="369">
        <f t="shared" si="37"/>
        <v>5117.6499999999996</v>
      </c>
      <c r="N277" s="369">
        <f t="shared" si="38"/>
        <v>717.6</v>
      </c>
      <c r="O277" s="422">
        <v>0</v>
      </c>
      <c r="P277" s="369">
        <f t="shared" si="4"/>
        <v>10044.82</v>
      </c>
      <c r="Q277" s="659">
        <f t="shared" si="39"/>
        <v>62136.43</v>
      </c>
    </row>
    <row r="278" spans="1:17" s="124" customFormat="1" ht="16.5" thickBot="1" x14ac:dyDescent="0.3">
      <c r="A278" s="30">
        <v>246</v>
      </c>
      <c r="B278" s="419" t="s">
        <v>621</v>
      </c>
      <c r="C278" s="419" t="s">
        <v>276</v>
      </c>
      <c r="D278" s="423" t="s">
        <v>622</v>
      </c>
      <c r="E278" s="522"/>
      <c r="F278" s="451">
        <v>59057.39</v>
      </c>
      <c r="G278" s="395">
        <f t="shared" si="79"/>
        <v>59057.39</v>
      </c>
      <c r="H278" s="369">
        <f t="shared" si="80"/>
        <v>3309.26</v>
      </c>
      <c r="I278" s="369">
        <v>0</v>
      </c>
      <c r="J278" s="369">
        <f t="shared" si="34"/>
        <v>1694.95</v>
      </c>
      <c r="K278" s="369">
        <f t="shared" si="35"/>
        <v>1795.34</v>
      </c>
      <c r="L278" s="369">
        <f t="shared" si="36"/>
        <v>4193.07</v>
      </c>
      <c r="M278" s="369">
        <f t="shared" si="37"/>
        <v>4187.17</v>
      </c>
      <c r="N278" s="369">
        <f t="shared" si="38"/>
        <v>679.16</v>
      </c>
      <c r="O278" s="422">
        <v>0</v>
      </c>
      <c r="P278" s="369">
        <f t="shared" si="4"/>
        <v>6799.55</v>
      </c>
      <c r="Q278" s="659">
        <f t="shared" si="39"/>
        <v>52257.84</v>
      </c>
    </row>
    <row r="279" spans="1:17" s="124" customFormat="1" ht="32.25" thickBot="1" x14ac:dyDescent="0.3">
      <c r="A279" s="30">
        <v>244</v>
      </c>
      <c r="B279" s="419" t="s">
        <v>623</v>
      </c>
      <c r="C279" s="419" t="s">
        <v>277</v>
      </c>
      <c r="D279" s="423" t="s">
        <v>624</v>
      </c>
      <c r="E279" s="522"/>
      <c r="F279" s="451">
        <v>51076.73</v>
      </c>
      <c r="G279" s="395">
        <f t="shared" si="79"/>
        <v>51076.73</v>
      </c>
      <c r="H279" s="369">
        <f t="shared" si="80"/>
        <v>2005.96</v>
      </c>
      <c r="I279" s="369">
        <v>0</v>
      </c>
      <c r="J279" s="369">
        <f t="shared" si="34"/>
        <v>1465.9</v>
      </c>
      <c r="K279" s="369">
        <f t="shared" si="35"/>
        <v>1552.73</v>
      </c>
      <c r="L279" s="369">
        <f t="shared" si="36"/>
        <v>3626.45</v>
      </c>
      <c r="M279" s="369">
        <f t="shared" si="37"/>
        <v>3621.34</v>
      </c>
      <c r="N279" s="369">
        <f t="shared" si="38"/>
        <v>587.38</v>
      </c>
      <c r="O279" s="422">
        <v>0</v>
      </c>
      <c r="P279" s="369">
        <f t="shared" si="4"/>
        <v>5024.59</v>
      </c>
      <c r="Q279" s="659">
        <f t="shared" si="39"/>
        <v>46052.14</v>
      </c>
    </row>
    <row r="280" spans="1:17" s="124" customFormat="1" x14ac:dyDescent="0.25">
      <c r="A280" s="457">
        <v>181</v>
      </c>
      <c r="B280" s="489" t="s">
        <v>625</v>
      </c>
      <c r="C280" s="430" t="s">
        <v>182</v>
      </c>
      <c r="D280" s="431" t="s">
        <v>626</v>
      </c>
      <c r="E280" s="491"/>
      <c r="F280" s="451">
        <v>50000</v>
      </c>
      <c r="G280" s="395">
        <f t="shared" si="79"/>
        <v>50000</v>
      </c>
      <c r="H280" s="369">
        <f t="shared" si="80"/>
        <v>1854</v>
      </c>
      <c r="I280" s="369">
        <v>0</v>
      </c>
      <c r="J280" s="369">
        <f t="shared" si="34"/>
        <v>1435</v>
      </c>
      <c r="K280" s="369">
        <f t="shared" si="35"/>
        <v>1520</v>
      </c>
      <c r="L280" s="369">
        <f t="shared" si="36"/>
        <v>3550</v>
      </c>
      <c r="M280" s="369">
        <f t="shared" si="37"/>
        <v>3545</v>
      </c>
      <c r="N280" s="369">
        <f t="shared" si="38"/>
        <v>575</v>
      </c>
      <c r="O280" s="422">
        <v>0</v>
      </c>
      <c r="P280" s="369">
        <f t="shared" si="4"/>
        <v>4809</v>
      </c>
      <c r="Q280" s="659">
        <f t="shared" si="39"/>
        <v>45191</v>
      </c>
    </row>
    <row r="281" spans="1:17" s="124" customFormat="1" x14ac:dyDescent="0.25">
      <c r="A281" s="96">
        <v>245</v>
      </c>
      <c r="B281" s="427" t="s">
        <v>627</v>
      </c>
      <c r="C281" s="427" t="s">
        <v>275</v>
      </c>
      <c r="D281" s="423" t="s">
        <v>628</v>
      </c>
      <c r="E281" s="522"/>
      <c r="F281" s="451">
        <v>45933.54</v>
      </c>
      <c r="G281" s="395">
        <f t="shared" si="79"/>
        <v>45933.54</v>
      </c>
      <c r="H281" s="369">
        <f t="shared" si="80"/>
        <v>1280.08</v>
      </c>
      <c r="I281" s="369">
        <v>0</v>
      </c>
      <c r="J281" s="369">
        <f t="shared" si="34"/>
        <v>1318.29</v>
      </c>
      <c r="K281" s="369">
        <f t="shared" si="35"/>
        <v>1396.38</v>
      </c>
      <c r="L281" s="369">
        <f t="shared" si="36"/>
        <v>3261.28</v>
      </c>
      <c r="M281" s="369">
        <f t="shared" si="37"/>
        <v>3256.69</v>
      </c>
      <c r="N281" s="369">
        <f t="shared" si="38"/>
        <v>528.24</v>
      </c>
      <c r="O281" s="422">
        <v>0</v>
      </c>
      <c r="P281" s="369">
        <f t="shared" si="4"/>
        <v>3994.75</v>
      </c>
      <c r="Q281" s="659">
        <f t="shared" si="39"/>
        <v>41938.79</v>
      </c>
    </row>
    <row r="282" spans="1:17" s="124" customFormat="1" x14ac:dyDescent="0.25">
      <c r="A282" s="96">
        <v>247</v>
      </c>
      <c r="B282" s="427" t="s">
        <v>629</v>
      </c>
      <c r="C282" s="427" t="s">
        <v>278</v>
      </c>
      <c r="D282" s="393" t="s">
        <v>630</v>
      </c>
      <c r="E282" s="394"/>
      <c r="F282" s="433">
        <v>45933.54</v>
      </c>
      <c r="G282" s="395">
        <f t="shared" si="79"/>
        <v>45933.54</v>
      </c>
      <c r="H282" s="369">
        <f t="shared" si="80"/>
        <v>1280.08</v>
      </c>
      <c r="I282" s="381">
        <v>0</v>
      </c>
      <c r="J282" s="381">
        <f t="shared" si="34"/>
        <v>1318.29</v>
      </c>
      <c r="K282" s="381">
        <f t="shared" si="35"/>
        <v>1396.38</v>
      </c>
      <c r="L282" s="381">
        <f t="shared" si="36"/>
        <v>3261.28</v>
      </c>
      <c r="M282" s="381">
        <f t="shared" si="37"/>
        <v>3256.69</v>
      </c>
      <c r="N282" s="381">
        <f t="shared" si="38"/>
        <v>528.24</v>
      </c>
      <c r="O282" s="436">
        <v>0</v>
      </c>
      <c r="P282" s="381">
        <f t="shared" si="4"/>
        <v>3994.75</v>
      </c>
      <c r="Q282" s="660">
        <f t="shared" si="39"/>
        <v>41938.79</v>
      </c>
    </row>
    <row r="283" spans="1:17" s="124" customFormat="1" ht="16.5" thickBot="1" x14ac:dyDescent="0.3">
      <c r="A283" s="437"/>
      <c r="B283" s="518"/>
      <c r="C283" s="518"/>
      <c r="D283" s="439"/>
      <c r="E283" s="440"/>
      <c r="F283" s="513">
        <f>SUM(F276:F282)</f>
        <v>444182.44999999995</v>
      </c>
      <c r="G283" s="513">
        <f t="shared" ref="G283:Q283" si="81">SUM(G276:G282)</f>
        <v>444182.44999999995</v>
      </c>
      <c r="H283" s="513">
        <f t="shared" si="81"/>
        <v>32318.230000000003</v>
      </c>
      <c r="I283" s="513">
        <f t="shared" si="81"/>
        <v>0</v>
      </c>
      <c r="J283" s="513">
        <f t="shared" si="81"/>
        <v>12748.030000000002</v>
      </c>
      <c r="K283" s="513">
        <f t="shared" si="81"/>
        <v>13503.14</v>
      </c>
      <c r="L283" s="513">
        <f t="shared" si="81"/>
        <v>31536.949999999997</v>
      </c>
      <c r="M283" s="513">
        <f t="shared" si="81"/>
        <v>31492.539999999997</v>
      </c>
      <c r="N283" s="513">
        <f t="shared" si="81"/>
        <v>4333.22</v>
      </c>
      <c r="O283" s="513">
        <f t="shared" si="81"/>
        <v>0</v>
      </c>
      <c r="P283" s="513">
        <f t="shared" si="81"/>
        <v>58569.399999999994</v>
      </c>
      <c r="Q283" s="513">
        <f t="shared" si="81"/>
        <v>385613.04999999993</v>
      </c>
    </row>
    <row r="284" spans="1:17" s="123" customFormat="1" ht="16.5" thickTop="1" x14ac:dyDescent="0.25">
      <c r="A284" s="404" t="s">
        <v>631</v>
      </c>
      <c r="B284" s="502"/>
      <c r="C284" s="502"/>
      <c r="D284" s="502"/>
      <c r="E284" s="503"/>
      <c r="F284" s="515"/>
      <c r="G284" s="516"/>
      <c r="H284" s="516"/>
      <c r="I284" s="516"/>
      <c r="J284" s="516"/>
      <c r="K284" s="516"/>
      <c r="L284" s="516"/>
      <c r="M284" s="516"/>
      <c r="N284" s="516"/>
      <c r="O284" s="516"/>
      <c r="P284" s="516"/>
      <c r="Q284" s="516"/>
    </row>
    <row r="285" spans="1:17" s="124" customFormat="1" ht="16.5" thickBot="1" x14ac:dyDescent="0.3">
      <c r="A285" s="396">
        <f>1+A282</f>
        <v>248</v>
      </c>
      <c r="B285" s="448" t="s">
        <v>632</v>
      </c>
      <c r="C285" s="448" t="s">
        <v>211</v>
      </c>
      <c r="D285" s="561" t="s">
        <v>612</v>
      </c>
      <c r="E285" s="548"/>
      <c r="F285" s="549">
        <v>196857.95</v>
      </c>
      <c r="G285" s="395">
        <f>+F285+E285</f>
        <v>196857.95</v>
      </c>
      <c r="H285" s="369">
        <f t="shared" ref="H285:H287" si="82">ROUND(IF(((G285-J285-K285-O285)&gt;34685.01)*((G285-J285-K285-O285)&lt;52027.43),(((G285-J285-K285-O285)-34685.01)*0.15),+IF(((G285-J285-K285-O285)&gt;52027.43)*((G285-J285-K285-O285)&lt;72260.26),((((G285-J285-K285-O285)-52027.43)*0.2)+2601.33),+IF((G285-J285-K285-O285)&gt;72260.26,(((G285-J285-K285-O285)-72260.26)*25%)+6648,0))),2)</f>
        <v>35199.370000000003</v>
      </c>
      <c r="I285" s="417">
        <v>5623.53</v>
      </c>
      <c r="J285" s="395">
        <f t="shared" si="34"/>
        <v>5649.82</v>
      </c>
      <c r="K285" s="395">
        <f t="shared" si="35"/>
        <v>4742.3999999999996</v>
      </c>
      <c r="L285" s="395">
        <f t="shared" si="36"/>
        <v>13976.91</v>
      </c>
      <c r="M285" s="395">
        <f t="shared" si="37"/>
        <v>11060.4</v>
      </c>
      <c r="N285" s="395">
        <f t="shared" si="38"/>
        <v>717.6</v>
      </c>
      <c r="O285" s="418">
        <v>0</v>
      </c>
      <c r="P285" s="395">
        <f t="shared" si="4"/>
        <v>51215.12</v>
      </c>
      <c r="Q285" s="658">
        <f t="shared" si="39"/>
        <v>145642.83000000002</v>
      </c>
    </row>
    <row r="286" spans="1:17" s="124" customFormat="1" x14ac:dyDescent="0.25">
      <c r="A286" s="457">
        <f t="shared" ref="A286:A293" si="83">1+A285</f>
        <v>249</v>
      </c>
      <c r="B286" s="430" t="s">
        <v>633</v>
      </c>
      <c r="C286" s="430" t="s">
        <v>212</v>
      </c>
      <c r="D286" s="500" t="s">
        <v>305</v>
      </c>
      <c r="E286" s="562"/>
      <c r="F286" s="451">
        <v>149614.68</v>
      </c>
      <c r="G286" s="395">
        <f>+F286+E286</f>
        <v>149614.68</v>
      </c>
      <c r="H286" s="369">
        <f t="shared" si="82"/>
        <v>23776.05</v>
      </c>
      <c r="I286" s="369"/>
      <c r="J286" s="369">
        <f t="shared" si="34"/>
        <v>4293.9399999999996</v>
      </c>
      <c r="K286" s="369">
        <f t="shared" si="35"/>
        <v>4548.29</v>
      </c>
      <c r="L286" s="369">
        <f t="shared" si="36"/>
        <v>10622.64</v>
      </c>
      <c r="M286" s="369">
        <f t="shared" si="37"/>
        <v>10607.68</v>
      </c>
      <c r="N286" s="369">
        <f t="shared" si="38"/>
        <v>717.6</v>
      </c>
      <c r="O286" s="422">
        <v>0</v>
      </c>
      <c r="P286" s="369">
        <f t="shared" si="4"/>
        <v>32618.28</v>
      </c>
      <c r="Q286" s="659">
        <f t="shared" si="39"/>
        <v>116996.4</v>
      </c>
    </row>
    <row r="287" spans="1:17" s="124" customFormat="1" x14ac:dyDescent="0.25">
      <c r="A287" s="96">
        <v>349</v>
      </c>
      <c r="B287" s="427" t="s">
        <v>634</v>
      </c>
      <c r="C287" s="427" t="s">
        <v>635</v>
      </c>
      <c r="D287" s="393" t="s">
        <v>328</v>
      </c>
      <c r="E287" s="563"/>
      <c r="F287" s="433">
        <v>65619.320000000007</v>
      </c>
      <c r="G287" s="395">
        <f>+F287+E287</f>
        <v>65619.320000000007</v>
      </c>
      <c r="H287" s="369">
        <f t="shared" si="82"/>
        <v>4544.09</v>
      </c>
      <c r="I287" s="381"/>
      <c r="J287" s="381">
        <f t="shared" si="34"/>
        <v>1883.27</v>
      </c>
      <c r="K287" s="381">
        <f t="shared" si="35"/>
        <v>1994.83</v>
      </c>
      <c r="L287" s="381">
        <f t="shared" si="36"/>
        <v>4658.97</v>
      </c>
      <c r="M287" s="381">
        <f t="shared" si="37"/>
        <v>4652.41</v>
      </c>
      <c r="N287" s="381">
        <f t="shared" si="38"/>
        <v>717.6</v>
      </c>
      <c r="O287" s="436">
        <v>0</v>
      </c>
      <c r="P287" s="381">
        <f t="shared" si="4"/>
        <v>8422.19</v>
      </c>
      <c r="Q287" s="660">
        <f t="shared" si="39"/>
        <v>57197.130000000005</v>
      </c>
    </row>
    <row r="288" spans="1:17" s="124" customFormat="1" ht="16.5" thickBot="1" x14ac:dyDescent="0.3">
      <c r="A288" s="437"/>
      <c r="B288" s="518"/>
      <c r="C288" s="518"/>
      <c r="D288" s="439"/>
      <c r="E288" s="564"/>
      <c r="F288" s="513">
        <f>SUM(F285:F287)</f>
        <v>412091.95</v>
      </c>
      <c r="G288" s="513">
        <f t="shared" ref="G288:Q288" si="84">SUM(G285:G287)</f>
        <v>412091.95</v>
      </c>
      <c r="H288" s="513">
        <f t="shared" si="84"/>
        <v>63519.509999999995</v>
      </c>
      <c r="I288" s="513">
        <f t="shared" si="84"/>
        <v>5623.53</v>
      </c>
      <c r="J288" s="513">
        <f t="shared" si="84"/>
        <v>11827.029999999999</v>
      </c>
      <c r="K288" s="513">
        <f t="shared" si="84"/>
        <v>11285.519999999999</v>
      </c>
      <c r="L288" s="513">
        <f t="shared" si="84"/>
        <v>29258.52</v>
      </c>
      <c r="M288" s="513">
        <f t="shared" si="84"/>
        <v>26320.49</v>
      </c>
      <c r="N288" s="513">
        <f t="shared" si="84"/>
        <v>2152.8000000000002</v>
      </c>
      <c r="O288" s="513">
        <f t="shared" si="84"/>
        <v>0</v>
      </c>
      <c r="P288" s="513">
        <f t="shared" si="84"/>
        <v>92255.59</v>
      </c>
      <c r="Q288" s="513">
        <f t="shared" si="84"/>
        <v>319836.36</v>
      </c>
    </row>
    <row r="289" spans="1:17" s="123" customFormat="1" ht="16.5" thickTop="1" x14ac:dyDescent="0.25">
      <c r="A289" s="404" t="s">
        <v>642</v>
      </c>
      <c r="B289" s="502"/>
      <c r="C289" s="502"/>
      <c r="D289" s="502"/>
      <c r="E289" s="565"/>
      <c r="F289" s="515"/>
      <c r="G289" s="516"/>
      <c r="H289" s="516"/>
      <c r="I289" s="516"/>
      <c r="J289" s="516"/>
      <c r="K289" s="516"/>
      <c r="L289" s="516"/>
      <c r="M289" s="516"/>
      <c r="N289" s="516"/>
      <c r="O289" s="516"/>
      <c r="P289" s="516"/>
      <c r="Q289" s="516"/>
    </row>
    <row r="290" spans="1:17" s="124" customFormat="1" ht="16.5" thickBot="1" x14ac:dyDescent="0.3">
      <c r="A290" s="396">
        <v>251</v>
      </c>
      <c r="B290" s="51" t="s">
        <v>636</v>
      </c>
      <c r="C290" s="51" t="s">
        <v>203</v>
      </c>
      <c r="D290" s="517" t="s">
        <v>637</v>
      </c>
      <c r="E290" s="449"/>
      <c r="F290" s="450">
        <v>196857.95</v>
      </c>
      <c r="G290" s="395">
        <f>+F290+E290</f>
        <v>196857.95</v>
      </c>
      <c r="H290" s="369">
        <f t="shared" ref="H290:H293" si="85">ROUND(IF(((G290-J290-K290-O290)&gt;34685.01)*((G290-J290-K290-O290)&lt;52027.43),(((G290-J290-K290-O290)-34685.01)*0.15),+IF(((G290-J290-K290-O290)&gt;52027.43)*((G290-J290-K290-O290)&lt;72260.26),((((G290-J290-K290-O290)-52027.43)*0.2)+2601.33),+IF((G290-J290-K290-O290)&gt;72260.26,(((G290-J290-K290-O290)-72260.26)*25%)+6648,0))),2)</f>
        <v>35199.370000000003</v>
      </c>
      <c r="I290" s="395">
        <v>0</v>
      </c>
      <c r="J290" s="395">
        <f t="shared" si="34"/>
        <v>5649.82</v>
      </c>
      <c r="K290" s="395">
        <f t="shared" si="35"/>
        <v>4742.3999999999996</v>
      </c>
      <c r="L290" s="395">
        <f t="shared" si="36"/>
        <v>13976.91</v>
      </c>
      <c r="M290" s="395">
        <f t="shared" si="37"/>
        <v>11060.4</v>
      </c>
      <c r="N290" s="395">
        <f t="shared" si="38"/>
        <v>717.6</v>
      </c>
      <c r="O290" s="418">
        <v>0</v>
      </c>
      <c r="P290" s="395">
        <f t="shared" si="4"/>
        <v>45591.590000000004</v>
      </c>
      <c r="Q290" s="658">
        <f t="shared" si="39"/>
        <v>151266.36000000002</v>
      </c>
    </row>
    <row r="291" spans="1:17" s="124" customFormat="1" ht="16.5" thickBot="1" x14ac:dyDescent="0.3">
      <c r="A291" s="30">
        <f t="shared" si="83"/>
        <v>252</v>
      </c>
      <c r="B291" s="427" t="s">
        <v>638</v>
      </c>
      <c r="C291" s="427" t="s">
        <v>639</v>
      </c>
      <c r="D291" s="393" t="s">
        <v>432</v>
      </c>
      <c r="E291" s="371"/>
      <c r="F291" s="451">
        <v>137800.57</v>
      </c>
      <c r="G291" s="395">
        <f>+F291+E291</f>
        <v>137800.57</v>
      </c>
      <c r="H291" s="369">
        <f t="shared" si="85"/>
        <v>20997.07</v>
      </c>
      <c r="I291" s="369">
        <v>0</v>
      </c>
      <c r="J291" s="369">
        <f t="shared" si="34"/>
        <v>3954.88</v>
      </c>
      <c r="K291" s="369">
        <f t="shared" si="35"/>
        <v>4189.1400000000003</v>
      </c>
      <c r="L291" s="369">
        <f t="shared" si="36"/>
        <v>9783.84</v>
      </c>
      <c r="M291" s="369">
        <f t="shared" si="37"/>
        <v>9770.06</v>
      </c>
      <c r="N291" s="369">
        <f t="shared" si="38"/>
        <v>717.6</v>
      </c>
      <c r="O291" s="422">
        <v>0</v>
      </c>
      <c r="P291" s="369">
        <f t="shared" si="4"/>
        <v>29141.09</v>
      </c>
      <c r="Q291" s="659">
        <f t="shared" si="39"/>
        <v>108659.48000000001</v>
      </c>
    </row>
    <row r="292" spans="1:17" s="124" customFormat="1" ht="16.5" thickBot="1" x14ac:dyDescent="0.3">
      <c r="A292" s="30">
        <f t="shared" si="83"/>
        <v>253</v>
      </c>
      <c r="B292" s="427" t="s">
        <v>640</v>
      </c>
      <c r="C292" s="392" t="s">
        <v>204</v>
      </c>
      <c r="D292" s="393" t="s">
        <v>309</v>
      </c>
      <c r="E292" s="371"/>
      <c r="F292" s="451">
        <v>98428.97</v>
      </c>
      <c r="G292" s="395">
        <f>+F292+E292</f>
        <v>98428.97</v>
      </c>
      <c r="H292" s="369">
        <f t="shared" si="85"/>
        <v>11735.89</v>
      </c>
      <c r="I292" s="369">
        <v>0</v>
      </c>
      <c r="J292" s="369">
        <f t="shared" si="34"/>
        <v>2824.91</v>
      </c>
      <c r="K292" s="369">
        <f t="shared" si="35"/>
        <v>2992.24</v>
      </c>
      <c r="L292" s="369">
        <f t="shared" si="36"/>
        <v>6988.46</v>
      </c>
      <c r="M292" s="369">
        <f t="shared" si="37"/>
        <v>6978.61</v>
      </c>
      <c r="N292" s="369">
        <f t="shared" si="38"/>
        <v>717.6</v>
      </c>
      <c r="O292" s="422">
        <v>0</v>
      </c>
      <c r="P292" s="369">
        <f t="shared" si="4"/>
        <v>17553.04</v>
      </c>
      <c r="Q292" s="659">
        <f t="shared" si="39"/>
        <v>80875.929999999993</v>
      </c>
    </row>
    <row r="293" spans="1:17" s="124" customFormat="1" x14ac:dyDescent="0.25">
      <c r="A293" s="457">
        <f t="shared" si="83"/>
        <v>254</v>
      </c>
      <c r="B293" s="499" t="s">
        <v>641</v>
      </c>
      <c r="C293" s="499" t="s">
        <v>205</v>
      </c>
      <c r="D293" s="566" t="s">
        <v>353</v>
      </c>
      <c r="E293" s="554"/>
      <c r="F293" s="433">
        <v>72181.25</v>
      </c>
      <c r="G293" s="395">
        <f>+F293+E293</f>
        <v>72181.25</v>
      </c>
      <c r="H293" s="369">
        <f t="shared" si="85"/>
        <v>5778.91</v>
      </c>
      <c r="I293" s="381">
        <v>0</v>
      </c>
      <c r="J293" s="381">
        <f t="shared" si="34"/>
        <v>2071.6</v>
      </c>
      <c r="K293" s="381">
        <f t="shared" si="35"/>
        <v>2194.31</v>
      </c>
      <c r="L293" s="381">
        <f t="shared" si="36"/>
        <v>5124.87</v>
      </c>
      <c r="M293" s="381">
        <f t="shared" si="37"/>
        <v>5117.6499999999996</v>
      </c>
      <c r="N293" s="381">
        <f t="shared" si="38"/>
        <v>717.6</v>
      </c>
      <c r="O293" s="436">
        <v>0</v>
      </c>
      <c r="P293" s="381">
        <f t="shared" si="4"/>
        <v>10044.82</v>
      </c>
      <c r="Q293" s="660">
        <f t="shared" si="39"/>
        <v>62136.43</v>
      </c>
    </row>
    <row r="294" spans="1:17" s="124" customFormat="1" ht="16.5" thickBot="1" x14ac:dyDescent="0.3">
      <c r="A294" s="437"/>
      <c r="B294" s="567"/>
      <c r="C294" s="567"/>
      <c r="D294" s="568"/>
      <c r="E294" s="569"/>
      <c r="F294" s="513">
        <f>SUM(F290:F293)</f>
        <v>505268.74</v>
      </c>
      <c r="G294" s="513">
        <f t="shared" ref="G294:Q294" si="86">SUM(G290:G293)</f>
        <v>505268.74</v>
      </c>
      <c r="H294" s="513">
        <f t="shared" si="86"/>
        <v>73711.240000000005</v>
      </c>
      <c r="I294" s="513">
        <f t="shared" si="86"/>
        <v>0</v>
      </c>
      <c r="J294" s="513">
        <f t="shared" si="86"/>
        <v>14501.210000000001</v>
      </c>
      <c r="K294" s="513">
        <f t="shared" si="86"/>
        <v>14118.09</v>
      </c>
      <c r="L294" s="513">
        <f t="shared" si="86"/>
        <v>35874.080000000002</v>
      </c>
      <c r="M294" s="513">
        <f t="shared" si="86"/>
        <v>32926.720000000001</v>
      </c>
      <c r="N294" s="513">
        <f t="shared" si="86"/>
        <v>2870.4</v>
      </c>
      <c r="O294" s="513">
        <f t="shared" si="86"/>
        <v>0</v>
      </c>
      <c r="P294" s="513">
        <f t="shared" si="86"/>
        <v>102330.54000000001</v>
      </c>
      <c r="Q294" s="513">
        <f t="shared" si="86"/>
        <v>402938.2</v>
      </c>
    </row>
    <row r="295" spans="1:17" s="123" customFormat="1" ht="16.5" thickTop="1" x14ac:dyDescent="0.25">
      <c r="A295" s="404" t="s">
        <v>643</v>
      </c>
      <c r="B295" s="570"/>
      <c r="C295" s="570"/>
      <c r="D295" s="570"/>
      <c r="E295" s="558"/>
      <c r="F295" s="515"/>
      <c r="G295" s="516"/>
      <c r="H295" s="516"/>
      <c r="I295" s="516"/>
      <c r="J295" s="516"/>
      <c r="K295" s="516"/>
      <c r="L295" s="516"/>
      <c r="M295" s="516"/>
      <c r="N295" s="516"/>
      <c r="O295" s="516"/>
      <c r="P295" s="516"/>
      <c r="Q295" s="516"/>
    </row>
    <row r="296" spans="1:17" s="124" customFormat="1" x14ac:dyDescent="0.25">
      <c r="A296" s="53">
        <f>1+A239</f>
        <v>212</v>
      </c>
      <c r="B296" s="571" t="s">
        <v>579</v>
      </c>
      <c r="C296" s="572" t="s">
        <v>580</v>
      </c>
      <c r="D296" s="573" t="s">
        <v>428</v>
      </c>
      <c r="E296" s="574"/>
      <c r="F296" s="450">
        <v>196857.95</v>
      </c>
      <c r="G296" s="395">
        <f>+F296+E296</f>
        <v>196857.95</v>
      </c>
      <c r="H296" s="369">
        <f>ROUND(IF(((G296-J296-K296-O296)&gt;34685.01)*((G296-J296-K296-O296)&lt;52027.43),(((G296-J296-K296-O296)-34685.01)*0.15),+IF(((G296-J296-K296-O296)&gt;52027.43)*((G296-J296-K296-O296)&lt;72260.26),((((G296-J296-K296-O296)-52027.43)*0.2)+2601.33),+IF((G296-J296-K296-O296)&gt;72260.26,(((G296-J296-K296-O296)-72260.26)*25%)+6648,0))),2)</f>
        <v>35199.370000000003</v>
      </c>
      <c r="I296" s="395">
        <v>0</v>
      </c>
      <c r="J296" s="395">
        <f>ROUND(IF((G296)&gt;(15600*20),((15600*20)*0.0287),(G296)*0.0287),2)</f>
        <v>5649.82</v>
      </c>
      <c r="K296" s="395">
        <f>ROUND(IF((G296)&gt;(15600*10),((15600*10)*0.0304),(G296)*0.0304),2)</f>
        <v>4742.3999999999996</v>
      </c>
      <c r="L296" s="395">
        <f>ROUND(IF((G296)&gt;(15600*20),((15600*20)*0.071),(G296)*0.071),2)</f>
        <v>13976.91</v>
      </c>
      <c r="M296" s="395">
        <f>ROUND(IF((G296)&gt;(15600*10),((15600*10)*0.0709),(G296)*0.0709),2)</f>
        <v>11060.4</v>
      </c>
      <c r="N296" s="395">
        <f>+ROUND(IF(G296&gt;(15600*4),((15600*4)*0.0115),G296*0.0115),2)</f>
        <v>717.6</v>
      </c>
      <c r="O296" s="418">
        <v>0</v>
      </c>
      <c r="P296" s="395">
        <f>H296+J296+I296+K296+O296</f>
        <v>45591.590000000004</v>
      </c>
      <c r="Q296" s="658">
        <f>+G296-P296</f>
        <v>151266.36000000002</v>
      </c>
    </row>
    <row r="297" spans="1:17" s="124" customFormat="1" ht="16.5" thickBot="1" x14ac:dyDescent="0.3">
      <c r="A297" s="437"/>
      <c r="B297" s="575"/>
      <c r="C297" s="575"/>
      <c r="D297" s="576"/>
      <c r="E297" s="577"/>
      <c r="F297" s="513">
        <f t="shared" ref="F297:Q297" si="87">SUM(F296:F296)</f>
        <v>196857.95</v>
      </c>
      <c r="G297" s="513">
        <f t="shared" si="87"/>
        <v>196857.95</v>
      </c>
      <c r="H297" s="513">
        <f t="shared" si="87"/>
        <v>35199.370000000003</v>
      </c>
      <c r="I297" s="513">
        <f t="shared" si="87"/>
        <v>0</v>
      </c>
      <c r="J297" s="513">
        <f t="shared" si="87"/>
        <v>5649.82</v>
      </c>
      <c r="K297" s="513">
        <f t="shared" si="87"/>
        <v>4742.3999999999996</v>
      </c>
      <c r="L297" s="513">
        <f t="shared" si="87"/>
        <v>13976.91</v>
      </c>
      <c r="M297" s="513">
        <f t="shared" si="87"/>
        <v>11060.4</v>
      </c>
      <c r="N297" s="513">
        <f t="shared" si="87"/>
        <v>717.6</v>
      </c>
      <c r="O297" s="513">
        <f t="shared" si="87"/>
        <v>0</v>
      </c>
      <c r="P297" s="513">
        <f t="shared" si="87"/>
        <v>45591.590000000004</v>
      </c>
      <c r="Q297" s="513">
        <f t="shared" si="87"/>
        <v>151266.36000000002</v>
      </c>
    </row>
    <row r="298" spans="1:17" s="123" customFormat="1" ht="16.5" thickTop="1" x14ac:dyDescent="0.25">
      <c r="A298" s="404" t="s">
        <v>647</v>
      </c>
      <c r="B298" s="578"/>
      <c r="C298" s="578"/>
      <c r="D298" s="578"/>
      <c r="E298" s="579"/>
      <c r="F298" s="515"/>
      <c r="G298" s="516"/>
      <c r="H298" s="516"/>
      <c r="I298" s="516"/>
      <c r="J298" s="516"/>
      <c r="K298" s="516"/>
      <c r="L298" s="516"/>
      <c r="M298" s="516"/>
      <c r="N298" s="516"/>
      <c r="O298" s="516"/>
      <c r="P298" s="516"/>
      <c r="Q298" s="516"/>
    </row>
    <row r="299" spans="1:17" s="124" customFormat="1" ht="16.5" thickBot="1" x14ac:dyDescent="0.3">
      <c r="A299" s="396">
        <v>241</v>
      </c>
      <c r="B299" s="580" t="s">
        <v>648</v>
      </c>
      <c r="C299" s="580" t="s">
        <v>295</v>
      </c>
      <c r="D299" s="399" t="s">
        <v>649</v>
      </c>
      <c r="E299" s="581"/>
      <c r="F299" s="450">
        <v>137800.57</v>
      </c>
      <c r="G299" s="395">
        <f t="shared" ref="G299:G311" si="88">+F299+E299-O299</f>
        <v>137800.57</v>
      </c>
      <c r="H299" s="369">
        <f t="shared" ref="H299:H311" si="89">ROUND(IF(((G299-J299-K299-O299)&gt;34685.01)*((G299-J299-K299-O299)&lt;52027.43),(((G299-J299-K299-O299)-34685.01)*0.15),+IF(((G299-J299-K299-O299)&gt;52027.43)*((G299-J299-K299-O299)&lt;72260.26),((((G299-J299-K299-O299)-52027.43)*0.2)+2601.33),+IF((G299-J299-K299-O299)&gt;72260.26,(((G299-J299-K299-O299)-72260.26)*25%)+6648,0))),2)</f>
        <v>20997.07</v>
      </c>
      <c r="I299" s="395">
        <v>0</v>
      </c>
      <c r="J299" s="395">
        <f t="shared" si="34"/>
        <v>3954.88</v>
      </c>
      <c r="K299" s="395">
        <f t="shared" si="35"/>
        <v>4189.1400000000003</v>
      </c>
      <c r="L299" s="395">
        <f t="shared" si="36"/>
        <v>9783.84</v>
      </c>
      <c r="M299" s="395">
        <f t="shared" si="37"/>
        <v>9770.06</v>
      </c>
      <c r="N299" s="395">
        <f t="shared" si="38"/>
        <v>717.6</v>
      </c>
      <c r="O299" s="418">
        <v>0</v>
      </c>
      <c r="P299" s="395">
        <f t="shared" si="4"/>
        <v>29141.09</v>
      </c>
      <c r="Q299" s="658">
        <f t="shared" si="39"/>
        <v>108659.48000000001</v>
      </c>
    </row>
    <row r="300" spans="1:17" s="124" customFormat="1" ht="16.5" thickBot="1" x14ac:dyDescent="0.3">
      <c r="A300" s="30">
        <v>344</v>
      </c>
      <c r="B300" s="377" t="s">
        <v>650</v>
      </c>
      <c r="C300" s="377" t="s">
        <v>651</v>
      </c>
      <c r="D300" s="378" t="s">
        <v>652</v>
      </c>
      <c r="E300" s="379"/>
      <c r="F300" s="451">
        <v>70000</v>
      </c>
      <c r="G300" s="395">
        <f t="shared" si="88"/>
        <v>70000</v>
      </c>
      <c r="H300" s="369">
        <f t="shared" si="89"/>
        <v>5368.44</v>
      </c>
      <c r="I300" s="369">
        <v>0</v>
      </c>
      <c r="J300" s="369">
        <f t="shared" si="34"/>
        <v>2009</v>
      </c>
      <c r="K300" s="369">
        <f t="shared" si="35"/>
        <v>2128</v>
      </c>
      <c r="L300" s="369">
        <f t="shared" si="36"/>
        <v>4970</v>
      </c>
      <c r="M300" s="369">
        <f t="shared" si="37"/>
        <v>4963</v>
      </c>
      <c r="N300" s="369">
        <f t="shared" si="38"/>
        <v>717.6</v>
      </c>
      <c r="O300" s="422">
        <v>0</v>
      </c>
      <c r="P300" s="369">
        <f t="shared" si="4"/>
        <v>9505.4399999999987</v>
      </c>
      <c r="Q300" s="659">
        <f t="shared" si="39"/>
        <v>60494.559999999998</v>
      </c>
    </row>
    <row r="301" spans="1:17" s="124" customFormat="1" ht="16.5" thickBot="1" x14ac:dyDescent="0.3">
      <c r="A301" s="30">
        <v>343</v>
      </c>
      <c r="B301" s="377" t="s">
        <v>653</v>
      </c>
      <c r="C301" s="377" t="s">
        <v>654</v>
      </c>
      <c r="D301" s="378" t="s">
        <v>335</v>
      </c>
      <c r="E301" s="379"/>
      <c r="F301" s="451">
        <v>59057.39</v>
      </c>
      <c r="G301" s="395">
        <f t="shared" si="88"/>
        <v>59057.39</v>
      </c>
      <c r="H301" s="369">
        <f t="shared" si="89"/>
        <v>3309.26</v>
      </c>
      <c r="I301" s="369">
        <v>0</v>
      </c>
      <c r="J301" s="369">
        <f t="shared" si="34"/>
        <v>1694.95</v>
      </c>
      <c r="K301" s="369">
        <f t="shared" si="35"/>
        <v>1795.34</v>
      </c>
      <c r="L301" s="369">
        <f t="shared" si="36"/>
        <v>4193.07</v>
      </c>
      <c r="M301" s="369">
        <f t="shared" si="37"/>
        <v>4187.17</v>
      </c>
      <c r="N301" s="369">
        <f t="shared" si="38"/>
        <v>679.16</v>
      </c>
      <c r="O301" s="422">
        <v>0</v>
      </c>
      <c r="P301" s="369">
        <f t="shared" si="4"/>
        <v>6799.55</v>
      </c>
      <c r="Q301" s="659">
        <f t="shared" si="39"/>
        <v>52257.84</v>
      </c>
    </row>
    <row r="302" spans="1:17" s="124" customFormat="1" ht="16.5" thickBot="1" x14ac:dyDescent="0.3">
      <c r="A302" s="30">
        <v>362</v>
      </c>
      <c r="B302" s="377" t="s">
        <v>1213</v>
      </c>
      <c r="C302" s="377" t="s">
        <v>1214</v>
      </c>
      <c r="D302" s="378" t="s">
        <v>410</v>
      </c>
      <c r="E302" s="379"/>
      <c r="F302" s="451">
        <v>32809.660000000003</v>
      </c>
      <c r="G302" s="395">
        <f t="shared" si="88"/>
        <v>32809.660000000003</v>
      </c>
      <c r="H302" s="369">
        <f t="shared" si="89"/>
        <v>0</v>
      </c>
      <c r="I302" s="369">
        <v>0</v>
      </c>
      <c r="J302" s="369">
        <f t="shared" si="34"/>
        <v>941.64</v>
      </c>
      <c r="K302" s="369">
        <f t="shared" si="35"/>
        <v>997.41</v>
      </c>
      <c r="L302" s="369">
        <f t="shared" si="36"/>
        <v>2329.4899999999998</v>
      </c>
      <c r="M302" s="369">
        <f t="shared" si="37"/>
        <v>2326.1999999999998</v>
      </c>
      <c r="N302" s="369">
        <f t="shared" si="38"/>
        <v>377.31</v>
      </c>
      <c r="O302" s="422">
        <v>0</v>
      </c>
      <c r="P302" s="369">
        <f t="shared" si="4"/>
        <v>1939.05</v>
      </c>
      <c r="Q302" s="659">
        <f t="shared" si="39"/>
        <v>30870.610000000004</v>
      </c>
    </row>
    <row r="303" spans="1:17" s="124" customFormat="1" ht="16.5" thickBot="1" x14ac:dyDescent="0.3">
      <c r="A303" s="30">
        <v>33</v>
      </c>
      <c r="B303" s="377" t="s">
        <v>655</v>
      </c>
      <c r="C303" s="377" t="s">
        <v>656</v>
      </c>
      <c r="D303" s="566" t="s">
        <v>657</v>
      </c>
      <c r="E303" s="379"/>
      <c r="F303" s="451">
        <v>35434.43</v>
      </c>
      <c r="G303" s="395">
        <f t="shared" si="88"/>
        <v>35434.43</v>
      </c>
      <c r="H303" s="369">
        <f t="shared" si="89"/>
        <v>0</v>
      </c>
      <c r="I303" s="369">
        <v>0</v>
      </c>
      <c r="J303" s="369">
        <f t="shared" si="34"/>
        <v>1016.97</v>
      </c>
      <c r="K303" s="369">
        <f t="shared" si="35"/>
        <v>1077.21</v>
      </c>
      <c r="L303" s="369">
        <f t="shared" si="36"/>
        <v>2515.84</v>
      </c>
      <c r="M303" s="369">
        <f t="shared" si="37"/>
        <v>2512.3000000000002</v>
      </c>
      <c r="N303" s="369">
        <f t="shared" si="38"/>
        <v>407.5</v>
      </c>
      <c r="O303" s="422">
        <v>0</v>
      </c>
      <c r="P303" s="369">
        <f t="shared" si="4"/>
        <v>2094.1800000000003</v>
      </c>
      <c r="Q303" s="659">
        <f t="shared" si="39"/>
        <v>33340.25</v>
      </c>
    </row>
    <row r="304" spans="1:17" s="124" customFormat="1" ht="16.5" thickBot="1" x14ac:dyDescent="0.3">
      <c r="A304" s="30">
        <f t="shared" si="69"/>
        <v>34</v>
      </c>
      <c r="B304" s="427" t="s">
        <v>658</v>
      </c>
      <c r="C304" s="427" t="s">
        <v>659</v>
      </c>
      <c r="D304" s="393" t="s">
        <v>657</v>
      </c>
      <c r="E304" s="394"/>
      <c r="F304" s="451">
        <v>35434.43</v>
      </c>
      <c r="G304" s="395">
        <f t="shared" si="88"/>
        <v>35434.43</v>
      </c>
      <c r="H304" s="369">
        <f t="shared" si="89"/>
        <v>0</v>
      </c>
      <c r="I304" s="369">
        <v>0</v>
      </c>
      <c r="J304" s="369">
        <f t="shared" si="34"/>
        <v>1016.97</v>
      </c>
      <c r="K304" s="369">
        <f t="shared" si="35"/>
        <v>1077.21</v>
      </c>
      <c r="L304" s="369">
        <f t="shared" si="36"/>
        <v>2515.84</v>
      </c>
      <c r="M304" s="369">
        <f t="shared" si="37"/>
        <v>2512.3000000000002</v>
      </c>
      <c r="N304" s="369">
        <f t="shared" si="38"/>
        <v>407.5</v>
      </c>
      <c r="O304" s="422">
        <v>0</v>
      </c>
      <c r="P304" s="369">
        <f t="shared" si="4"/>
        <v>2094.1800000000003</v>
      </c>
      <c r="Q304" s="659">
        <f t="shared" si="39"/>
        <v>33340.25</v>
      </c>
    </row>
    <row r="305" spans="1:17" s="124" customFormat="1" ht="16.5" thickBot="1" x14ac:dyDescent="0.3">
      <c r="A305" s="30">
        <v>46</v>
      </c>
      <c r="B305" s="427" t="s">
        <v>660</v>
      </c>
      <c r="C305" s="427" t="s">
        <v>661</v>
      </c>
      <c r="D305" s="393" t="s">
        <v>657</v>
      </c>
      <c r="E305" s="394"/>
      <c r="F305" s="451">
        <v>35434.43</v>
      </c>
      <c r="G305" s="395">
        <f t="shared" si="88"/>
        <v>35434.43</v>
      </c>
      <c r="H305" s="369">
        <f t="shared" si="89"/>
        <v>0</v>
      </c>
      <c r="I305" s="369">
        <v>0</v>
      </c>
      <c r="J305" s="369">
        <f t="shared" si="34"/>
        <v>1016.97</v>
      </c>
      <c r="K305" s="369">
        <f t="shared" si="35"/>
        <v>1077.21</v>
      </c>
      <c r="L305" s="369">
        <f t="shared" si="36"/>
        <v>2515.84</v>
      </c>
      <c r="M305" s="369">
        <f t="shared" si="37"/>
        <v>2512.3000000000002</v>
      </c>
      <c r="N305" s="369">
        <f t="shared" si="38"/>
        <v>407.5</v>
      </c>
      <c r="O305" s="422">
        <v>0</v>
      </c>
      <c r="P305" s="369">
        <f t="shared" si="4"/>
        <v>2094.1800000000003</v>
      </c>
      <c r="Q305" s="659">
        <f t="shared" si="39"/>
        <v>33340.25</v>
      </c>
    </row>
    <row r="306" spans="1:17" s="124" customFormat="1" ht="16.5" thickBot="1" x14ac:dyDescent="0.3">
      <c r="A306" s="30">
        <v>57</v>
      </c>
      <c r="B306" s="427" t="s">
        <v>662</v>
      </c>
      <c r="C306" s="427" t="s">
        <v>663</v>
      </c>
      <c r="D306" s="566" t="s">
        <v>657</v>
      </c>
      <c r="E306" s="554"/>
      <c r="F306" s="451">
        <v>35434.43</v>
      </c>
      <c r="G306" s="395">
        <f t="shared" si="88"/>
        <v>35434.43</v>
      </c>
      <c r="H306" s="369">
        <f t="shared" si="89"/>
        <v>0</v>
      </c>
      <c r="I306" s="369">
        <v>0</v>
      </c>
      <c r="J306" s="369">
        <f t="shared" si="34"/>
        <v>1016.97</v>
      </c>
      <c r="K306" s="369">
        <f t="shared" si="35"/>
        <v>1077.21</v>
      </c>
      <c r="L306" s="369">
        <f t="shared" si="36"/>
        <v>2515.84</v>
      </c>
      <c r="M306" s="369">
        <f t="shared" si="37"/>
        <v>2512.3000000000002</v>
      </c>
      <c r="N306" s="369">
        <f t="shared" si="38"/>
        <v>407.5</v>
      </c>
      <c r="O306" s="422">
        <v>0</v>
      </c>
      <c r="P306" s="369">
        <f t="shared" si="4"/>
        <v>2094.1800000000003</v>
      </c>
      <c r="Q306" s="659">
        <f t="shared" si="39"/>
        <v>33340.25</v>
      </c>
    </row>
    <row r="307" spans="1:17" s="124" customFormat="1" ht="16.5" thickBot="1" x14ac:dyDescent="0.3">
      <c r="A307" s="30">
        <v>230</v>
      </c>
      <c r="B307" s="427" t="s">
        <v>664</v>
      </c>
      <c r="C307" s="427" t="s">
        <v>168</v>
      </c>
      <c r="D307" s="566" t="s">
        <v>665</v>
      </c>
      <c r="E307" s="554"/>
      <c r="F307" s="451">
        <v>35434.43</v>
      </c>
      <c r="G307" s="395">
        <f t="shared" si="88"/>
        <v>35434.43</v>
      </c>
      <c r="H307" s="369">
        <f t="shared" si="89"/>
        <v>0</v>
      </c>
      <c r="I307" s="369">
        <v>0</v>
      </c>
      <c r="J307" s="369">
        <f t="shared" si="34"/>
        <v>1016.97</v>
      </c>
      <c r="K307" s="369">
        <f t="shared" si="35"/>
        <v>1077.21</v>
      </c>
      <c r="L307" s="369">
        <f t="shared" si="36"/>
        <v>2515.84</v>
      </c>
      <c r="M307" s="369">
        <f t="shared" si="37"/>
        <v>2512.3000000000002</v>
      </c>
      <c r="N307" s="369">
        <f t="shared" si="38"/>
        <v>407.5</v>
      </c>
      <c r="O307" s="422">
        <v>0</v>
      </c>
      <c r="P307" s="369">
        <f t="shared" si="4"/>
        <v>2094.1800000000003</v>
      </c>
      <c r="Q307" s="659">
        <f t="shared" si="39"/>
        <v>33340.25</v>
      </c>
    </row>
    <row r="308" spans="1:17" s="124" customFormat="1" ht="16.5" thickBot="1" x14ac:dyDescent="0.3">
      <c r="A308" s="30">
        <f t="shared" si="69"/>
        <v>231</v>
      </c>
      <c r="B308" s="427" t="s">
        <v>666</v>
      </c>
      <c r="C308" s="427" t="s">
        <v>169</v>
      </c>
      <c r="D308" s="566" t="s">
        <v>657</v>
      </c>
      <c r="E308" s="554"/>
      <c r="F308" s="451">
        <v>35434.43</v>
      </c>
      <c r="G308" s="395">
        <f t="shared" si="88"/>
        <v>35434.43</v>
      </c>
      <c r="H308" s="369">
        <f t="shared" si="89"/>
        <v>0</v>
      </c>
      <c r="I308" s="369">
        <v>0</v>
      </c>
      <c r="J308" s="369">
        <f t="shared" si="34"/>
        <v>1016.97</v>
      </c>
      <c r="K308" s="369">
        <f t="shared" si="35"/>
        <v>1077.21</v>
      </c>
      <c r="L308" s="369">
        <f t="shared" si="36"/>
        <v>2515.84</v>
      </c>
      <c r="M308" s="369">
        <f t="shared" si="37"/>
        <v>2512.3000000000002</v>
      </c>
      <c r="N308" s="369">
        <f t="shared" si="38"/>
        <v>407.5</v>
      </c>
      <c r="O308" s="422">
        <v>0</v>
      </c>
      <c r="P308" s="369">
        <f t="shared" si="4"/>
        <v>2094.1800000000003</v>
      </c>
      <c r="Q308" s="659">
        <f t="shared" si="39"/>
        <v>33340.25</v>
      </c>
    </row>
    <row r="309" spans="1:17" s="124" customFormat="1" ht="16.5" thickBot="1" x14ac:dyDescent="0.3">
      <c r="A309" s="30">
        <v>326</v>
      </c>
      <c r="B309" s="392" t="s">
        <v>667</v>
      </c>
      <c r="C309" s="392" t="s">
        <v>668</v>
      </c>
      <c r="D309" s="425" t="s">
        <v>657</v>
      </c>
      <c r="E309" s="582"/>
      <c r="F309" s="451">
        <v>35434.43</v>
      </c>
      <c r="G309" s="395">
        <f t="shared" si="88"/>
        <v>35434.43</v>
      </c>
      <c r="H309" s="369">
        <f t="shared" si="89"/>
        <v>0</v>
      </c>
      <c r="I309" s="369">
        <v>0</v>
      </c>
      <c r="J309" s="369">
        <f t="shared" si="34"/>
        <v>1016.97</v>
      </c>
      <c r="K309" s="369">
        <f t="shared" si="35"/>
        <v>1077.21</v>
      </c>
      <c r="L309" s="369">
        <f t="shared" si="36"/>
        <v>2515.84</v>
      </c>
      <c r="M309" s="369">
        <f t="shared" si="37"/>
        <v>2512.3000000000002</v>
      </c>
      <c r="N309" s="369">
        <f t="shared" si="38"/>
        <v>407.5</v>
      </c>
      <c r="O309" s="422">
        <v>0</v>
      </c>
      <c r="P309" s="369">
        <f t="shared" si="4"/>
        <v>2094.1800000000003</v>
      </c>
      <c r="Q309" s="659">
        <f t="shared" si="39"/>
        <v>33340.25</v>
      </c>
    </row>
    <row r="310" spans="1:17" s="124" customFormat="1" ht="16.5" thickBot="1" x14ac:dyDescent="0.3">
      <c r="A310" s="30">
        <v>328</v>
      </c>
      <c r="B310" s="392" t="s">
        <v>669</v>
      </c>
      <c r="C310" s="392" t="s">
        <v>670</v>
      </c>
      <c r="D310" s="425" t="s">
        <v>657</v>
      </c>
      <c r="E310" s="582"/>
      <c r="F310" s="451">
        <v>35434.43</v>
      </c>
      <c r="G310" s="395">
        <f t="shared" si="88"/>
        <v>35434.43</v>
      </c>
      <c r="H310" s="369">
        <f t="shared" si="89"/>
        <v>0</v>
      </c>
      <c r="I310" s="369">
        <v>0</v>
      </c>
      <c r="J310" s="369">
        <f t="shared" si="34"/>
        <v>1016.97</v>
      </c>
      <c r="K310" s="369">
        <f t="shared" si="35"/>
        <v>1077.21</v>
      </c>
      <c r="L310" s="369">
        <f t="shared" si="36"/>
        <v>2515.84</v>
      </c>
      <c r="M310" s="369">
        <f t="shared" si="37"/>
        <v>2512.3000000000002</v>
      </c>
      <c r="N310" s="369">
        <f t="shared" si="38"/>
        <v>407.5</v>
      </c>
      <c r="O310" s="422">
        <v>0</v>
      </c>
      <c r="P310" s="369">
        <f t="shared" ref="P310:P399" si="90">H310+J310+I310+K310+O310</f>
        <v>2094.1800000000003</v>
      </c>
      <c r="Q310" s="659">
        <f t="shared" si="39"/>
        <v>33340.25</v>
      </c>
    </row>
    <row r="311" spans="1:17" s="124" customFormat="1" x14ac:dyDescent="0.25">
      <c r="A311" s="457">
        <v>331</v>
      </c>
      <c r="B311" s="427" t="s">
        <v>671</v>
      </c>
      <c r="C311" s="392" t="s">
        <v>672</v>
      </c>
      <c r="D311" s="566" t="s">
        <v>657</v>
      </c>
      <c r="E311" s="583"/>
      <c r="F311" s="433">
        <v>35434.43</v>
      </c>
      <c r="G311" s="395">
        <f t="shared" si="88"/>
        <v>35434.43</v>
      </c>
      <c r="H311" s="369">
        <f t="shared" si="89"/>
        <v>0</v>
      </c>
      <c r="I311" s="381">
        <v>0</v>
      </c>
      <c r="J311" s="381">
        <f t="shared" si="34"/>
        <v>1016.97</v>
      </c>
      <c r="K311" s="381">
        <f t="shared" si="35"/>
        <v>1077.21</v>
      </c>
      <c r="L311" s="381">
        <f t="shared" si="36"/>
        <v>2515.84</v>
      </c>
      <c r="M311" s="381">
        <f t="shared" si="37"/>
        <v>2512.3000000000002</v>
      </c>
      <c r="N311" s="381">
        <f t="shared" si="38"/>
        <v>407.5</v>
      </c>
      <c r="O311" s="436">
        <v>0</v>
      </c>
      <c r="P311" s="381">
        <f t="shared" si="90"/>
        <v>2094.1800000000003</v>
      </c>
      <c r="Q311" s="660">
        <f t="shared" si="39"/>
        <v>33340.25</v>
      </c>
    </row>
    <row r="312" spans="1:17" s="124" customFormat="1" ht="16.5" thickBot="1" x14ac:dyDescent="0.3">
      <c r="A312" s="437"/>
      <c r="B312" s="518"/>
      <c r="C312" s="518"/>
      <c r="D312" s="439"/>
      <c r="E312" s="440"/>
      <c r="F312" s="513">
        <f>SUM(F299:F311)</f>
        <v>618577.49000000011</v>
      </c>
      <c r="G312" s="513">
        <f t="shared" ref="G312:Q312" si="91">SUM(G299:G311)</f>
        <v>618577.49000000011</v>
      </c>
      <c r="H312" s="513">
        <f t="shared" si="91"/>
        <v>29674.769999999997</v>
      </c>
      <c r="I312" s="513">
        <f t="shared" si="91"/>
        <v>0</v>
      </c>
      <c r="J312" s="513">
        <f t="shared" si="91"/>
        <v>17753.199999999997</v>
      </c>
      <c r="K312" s="513">
        <f t="shared" si="91"/>
        <v>18804.779999999995</v>
      </c>
      <c r="L312" s="513">
        <f t="shared" si="91"/>
        <v>43918.959999999992</v>
      </c>
      <c r="M312" s="513">
        <f t="shared" si="91"/>
        <v>43857.130000000012</v>
      </c>
      <c r="N312" s="513">
        <f t="shared" si="91"/>
        <v>6159.17</v>
      </c>
      <c r="O312" s="513">
        <f t="shared" si="91"/>
        <v>0</v>
      </c>
      <c r="P312" s="513">
        <f t="shared" si="91"/>
        <v>66232.75</v>
      </c>
      <c r="Q312" s="513">
        <f t="shared" si="91"/>
        <v>552344.74</v>
      </c>
    </row>
    <row r="313" spans="1:17" s="123" customFormat="1" ht="17.25" thickTop="1" thickBot="1" x14ac:dyDescent="0.3">
      <c r="A313" s="351" t="s">
        <v>673</v>
      </c>
      <c r="B313" s="482"/>
      <c r="C313" s="482"/>
      <c r="D313" s="482"/>
      <c r="E313" s="484"/>
      <c r="F313" s="519"/>
      <c r="G313" s="520"/>
      <c r="H313" s="520"/>
      <c r="I313" s="520"/>
      <c r="J313" s="520"/>
      <c r="K313" s="520"/>
      <c r="L313" s="520"/>
      <c r="M313" s="520"/>
      <c r="N313" s="520"/>
      <c r="O313" s="520"/>
      <c r="P313" s="520"/>
      <c r="Q313" s="520"/>
    </row>
    <row r="314" spans="1:17" s="124" customFormat="1" ht="16.5" thickBot="1" x14ac:dyDescent="0.3">
      <c r="A314" s="30">
        <v>261</v>
      </c>
      <c r="B314" s="430" t="s">
        <v>677</v>
      </c>
      <c r="C314" s="427" t="s">
        <v>279</v>
      </c>
      <c r="D314" s="393" t="s">
        <v>335</v>
      </c>
      <c r="E314" s="394"/>
      <c r="F314" s="451">
        <v>59057.39</v>
      </c>
      <c r="G314" s="395">
        <f>+F314+E314</f>
        <v>59057.39</v>
      </c>
      <c r="H314" s="369">
        <f t="shared" ref="H314:H315" si="92">ROUND(IF(((G314-J314-K314-O314)&gt;34685.01)*((G314-J314-K314-O314)&lt;52027.43),(((G314-J314-K314-O314)-34685.01)*0.15),+IF(((G314-J314-K314-O314)&gt;52027.43)*((G314-J314-K314-O314)&lt;72260.26),((((G314-J314-K314-O314)-52027.43)*0.2)+2601.33),+IF((G314-J314-K314-O314)&gt;72260.26,(((G314-J314-K314-O314)-72260.26)*25%)+6648,0))),2)</f>
        <v>3039.24</v>
      </c>
      <c r="I314" s="369">
        <v>0</v>
      </c>
      <c r="J314" s="369">
        <f t="shared" si="34"/>
        <v>1694.95</v>
      </c>
      <c r="K314" s="369">
        <f t="shared" si="35"/>
        <v>1795.34</v>
      </c>
      <c r="L314" s="369">
        <f t="shared" si="36"/>
        <v>4193.07</v>
      </c>
      <c r="M314" s="369">
        <f t="shared" si="37"/>
        <v>4187.17</v>
      </c>
      <c r="N314" s="369">
        <f t="shared" si="38"/>
        <v>679.16</v>
      </c>
      <c r="O314" s="452">
        <f>1190.12+160</f>
        <v>1350.12</v>
      </c>
      <c r="P314" s="369">
        <f t="shared" si="90"/>
        <v>7879.65</v>
      </c>
      <c r="Q314" s="659">
        <f t="shared" si="39"/>
        <v>51177.74</v>
      </c>
    </row>
    <row r="315" spans="1:17" s="124" customFormat="1" x14ac:dyDescent="0.25">
      <c r="A315" s="457">
        <v>263</v>
      </c>
      <c r="B315" s="430" t="s">
        <v>678</v>
      </c>
      <c r="C315" s="430" t="s">
        <v>280</v>
      </c>
      <c r="D315" s="500" t="s">
        <v>408</v>
      </c>
      <c r="E315" s="491"/>
      <c r="F315" s="433">
        <v>45933.54</v>
      </c>
      <c r="G315" s="395">
        <f>+F315+E315</f>
        <v>45933.54</v>
      </c>
      <c r="H315" s="369">
        <f t="shared" si="92"/>
        <v>1077.56</v>
      </c>
      <c r="I315" s="381">
        <v>0</v>
      </c>
      <c r="J315" s="381">
        <f t="shared" si="34"/>
        <v>1318.29</v>
      </c>
      <c r="K315" s="381">
        <f t="shared" si="35"/>
        <v>1396.38</v>
      </c>
      <c r="L315" s="381">
        <f t="shared" si="36"/>
        <v>3261.28</v>
      </c>
      <c r="M315" s="381">
        <f t="shared" si="37"/>
        <v>3256.69</v>
      </c>
      <c r="N315" s="381">
        <f t="shared" si="38"/>
        <v>528.24</v>
      </c>
      <c r="O315" s="452">
        <f>1190.12+160</f>
        <v>1350.12</v>
      </c>
      <c r="P315" s="381">
        <f t="shared" si="90"/>
        <v>5142.3500000000004</v>
      </c>
      <c r="Q315" s="660">
        <f t="shared" si="39"/>
        <v>40791.19</v>
      </c>
    </row>
    <row r="316" spans="1:17" s="124" customFormat="1" ht="16.5" thickBot="1" x14ac:dyDescent="0.3">
      <c r="A316" s="437"/>
      <c r="B316" s="518"/>
      <c r="C316" s="518"/>
      <c r="D316" s="439"/>
      <c r="E316" s="440"/>
      <c r="F316" s="513">
        <f>SUM(F314:F315)</f>
        <v>104990.93</v>
      </c>
      <c r="G316" s="513">
        <f t="shared" ref="G316:Q316" si="93">SUM(G314:G315)</f>
        <v>104990.93</v>
      </c>
      <c r="H316" s="513">
        <f t="shared" si="93"/>
        <v>4116.7999999999993</v>
      </c>
      <c r="I316" s="513">
        <f t="shared" si="93"/>
        <v>0</v>
      </c>
      <c r="J316" s="513">
        <f t="shared" si="93"/>
        <v>3013.24</v>
      </c>
      <c r="K316" s="513">
        <f t="shared" si="93"/>
        <v>3191.7200000000003</v>
      </c>
      <c r="L316" s="513">
        <f t="shared" si="93"/>
        <v>7454.35</v>
      </c>
      <c r="M316" s="513">
        <f t="shared" si="93"/>
        <v>7443.8600000000006</v>
      </c>
      <c r="N316" s="513">
        <f t="shared" si="93"/>
        <v>1207.4000000000001</v>
      </c>
      <c r="O316" s="513">
        <f t="shared" si="93"/>
        <v>2700.24</v>
      </c>
      <c r="P316" s="513">
        <f t="shared" si="93"/>
        <v>13022</v>
      </c>
      <c r="Q316" s="513">
        <f t="shared" si="93"/>
        <v>91968.93</v>
      </c>
    </row>
    <row r="317" spans="1:17" s="123" customFormat="1" ht="16.5" thickTop="1" x14ac:dyDescent="0.25">
      <c r="A317" s="351" t="s">
        <v>679</v>
      </c>
      <c r="B317" s="482"/>
      <c r="C317" s="482"/>
      <c r="D317" s="482"/>
      <c r="E317" s="484"/>
      <c r="F317" s="519"/>
      <c r="G317" s="520"/>
      <c r="H317" s="520"/>
      <c r="I317" s="520"/>
      <c r="J317" s="520"/>
      <c r="K317" s="520"/>
      <c r="L317" s="520"/>
      <c r="M317" s="520"/>
      <c r="N317" s="520"/>
      <c r="O317" s="520"/>
      <c r="P317" s="520"/>
      <c r="Q317" s="520"/>
    </row>
    <row r="318" spans="1:17" s="124" customFormat="1" ht="16.5" thickBot="1" x14ac:dyDescent="0.3">
      <c r="A318" s="396">
        <f>1+A315</f>
        <v>264</v>
      </c>
      <c r="B318" s="51" t="s">
        <v>680</v>
      </c>
      <c r="C318" s="51" t="s">
        <v>218</v>
      </c>
      <c r="D318" s="517" t="s">
        <v>674</v>
      </c>
      <c r="E318" s="449"/>
      <c r="F318" s="450">
        <v>137800.57</v>
      </c>
      <c r="G318" s="395">
        <f>+F318+E318</f>
        <v>137800.57</v>
      </c>
      <c r="H318" s="369">
        <f t="shared" ref="H318:H322" si="94">ROUND(IF(((G318-J318-K318-O318)&gt;34685.01)*((G318-J318-K318-O318)&lt;52027.43),(((G318-J318-K318-O318)-34685.01)*0.15),+IF(((G318-J318-K318-O318)&gt;52027.43)*((G318-J318-K318-O318)&lt;72260.26),((((G318-J318-K318-O318)-52027.43)*0.2)+2601.33),+IF((G318-J318-K318-O318)&gt;72260.26,(((G318-J318-K318-O318)-72260.26)*25%)+6648,0))),2)</f>
        <v>20997.07</v>
      </c>
      <c r="I318" s="395">
        <v>0</v>
      </c>
      <c r="J318" s="395">
        <f t="shared" si="34"/>
        <v>3954.88</v>
      </c>
      <c r="K318" s="395">
        <f t="shared" si="35"/>
        <v>4189.1400000000003</v>
      </c>
      <c r="L318" s="395">
        <f t="shared" si="36"/>
        <v>9783.84</v>
      </c>
      <c r="M318" s="395">
        <f t="shared" si="37"/>
        <v>9770.06</v>
      </c>
      <c r="N318" s="395">
        <f t="shared" si="38"/>
        <v>717.6</v>
      </c>
      <c r="O318" s="418">
        <v>0</v>
      </c>
      <c r="P318" s="395">
        <f t="shared" si="90"/>
        <v>29141.09</v>
      </c>
      <c r="Q318" s="658">
        <f t="shared" si="39"/>
        <v>108659.48000000001</v>
      </c>
    </row>
    <row r="319" spans="1:17" s="124" customFormat="1" ht="16.5" thickBot="1" x14ac:dyDescent="0.3">
      <c r="A319" s="30">
        <f t="shared" ref="A319:A382" si="95">1+A318</f>
        <v>265</v>
      </c>
      <c r="B319" s="392" t="s">
        <v>681</v>
      </c>
      <c r="C319" s="392" t="s">
        <v>219</v>
      </c>
      <c r="D319" s="393" t="s">
        <v>317</v>
      </c>
      <c r="E319" s="394"/>
      <c r="F319" s="451">
        <v>65619.320000000007</v>
      </c>
      <c r="G319" s="395">
        <f>+F319+E319</f>
        <v>65619.320000000007</v>
      </c>
      <c r="H319" s="369">
        <f t="shared" si="94"/>
        <v>4274.0600000000004</v>
      </c>
      <c r="I319" s="369">
        <v>0</v>
      </c>
      <c r="J319" s="369">
        <f t="shared" si="34"/>
        <v>1883.27</v>
      </c>
      <c r="K319" s="369">
        <f t="shared" si="35"/>
        <v>1994.83</v>
      </c>
      <c r="L319" s="369">
        <f t="shared" si="36"/>
        <v>4658.97</v>
      </c>
      <c r="M319" s="369">
        <f t="shared" si="37"/>
        <v>4652.41</v>
      </c>
      <c r="N319" s="369">
        <f t="shared" si="38"/>
        <v>717.6</v>
      </c>
      <c r="O319" s="452">
        <f>1190.12+160</f>
        <v>1350.12</v>
      </c>
      <c r="P319" s="369">
        <f t="shared" si="90"/>
        <v>9502.2799999999988</v>
      </c>
      <c r="Q319" s="659">
        <f t="shared" si="39"/>
        <v>56117.040000000008</v>
      </c>
    </row>
    <row r="320" spans="1:17" s="124" customFormat="1" ht="16.5" thickBot="1" x14ac:dyDescent="0.3">
      <c r="A320" s="30">
        <f t="shared" si="95"/>
        <v>266</v>
      </c>
      <c r="B320" s="392" t="s">
        <v>682</v>
      </c>
      <c r="C320" s="392" t="s">
        <v>217</v>
      </c>
      <c r="D320" s="423" t="s">
        <v>317</v>
      </c>
      <c r="E320" s="522"/>
      <c r="F320" s="451">
        <v>65619.320000000007</v>
      </c>
      <c r="G320" s="395">
        <f>+F320+E320</f>
        <v>65619.320000000007</v>
      </c>
      <c r="H320" s="369">
        <f t="shared" si="94"/>
        <v>4544.09</v>
      </c>
      <c r="I320" s="369">
        <v>0</v>
      </c>
      <c r="J320" s="369">
        <f t="shared" si="34"/>
        <v>1883.27</v>
      </c>
      <c r="K320" s="369">
        <f t="shared" si="35"/>
        <v>1994.83</v>
      </c>
      <c r="L320" s="369">
        <f t="shared" si="36"/>
        <v>4658.97</v>
      </c>
      <c r="M320" s="369">
        <f t="shared" si="37"/>
        <v>4652.41</v>
      </c>
      <c r="N320" s="369">
        <f t="shared" si="38"/>
        <v>717.6</v>
      </c>
      <c r="O320" s="452">
        <v>0</v>
      </c>
      <c r="P320" s="369">
        <f t="shared" si="90"/>
        <v>8422.19</v>
      </c>
      <c r="Q320" s="659">
        <f t="shared" si="39"/>
        <v>57197.130000000005</v>
      </c>
    </row>
    <row r="321" spans="1:17" s="124" customFormat="1" ht="16.5" thickBot="1" x14ac:dyDescent="0.3">
      <c r="A321" s="30">
        <f t="shared" si="95"/>
        <v>267</v>
      </c>
      <c r="B321" s="392" t="s">
        <v>683</v>
      </c>
      <c r="C321" s="392" t="s">
        <v>220</v>
      </c>
      <c r="D321" s="423" t="s">
        <v>408</v>
      </c>
      <c r="E321" s="522"/>
      <c r="F321" s="451">
        <v>45933.54</v>
      </c>
      <c r="G321" s="395">
        <f>+F321+E321</f>
        <v>45933.54</v>
      </c>
      <c r="H321" s="369">
        <f t="shared" si="94"/>
        <v>875.04</v>
      </c>
      <c r="I321" s="369">
        <v>0</v>
      </c>
      <c r="J321" s="369">
        <f t="shared" si="34"/>
        <v>1318.29</v>
      </c>
      <c r="K321" s="369">
        <f t="shared" si="35"/>
        <v>1396.38</v>
      </c>
      <c r="L321" s="369">
        <f t="shared" si="36"/>
        <v>3261.28</v>
      </c>
      <c r="M321" s="369">
        <f t="shared" si="37"/>
        <v>3256.69</v>
      </c>
      <c r="N321" s="369">
        <f t="shared" si="38"/>
        <v>528.24</v>
      </c>
      <c r="O321" s="452">
        <f>2380.24+160+160</f>
        <v>2700.24</v>
      </c>
      <c r="P321" s="369">
        <f t="shared" si="90"/>
        <v>6289.95</v>
      </c>
      <c r="Q321" s="659">
        <f t="shared" si="39"/>
        <v>39643.590000000004</v>
      </c>
    </row>
    <row r="322" spans="1:17" s="124" customFormat="1" x14ac:dyDescent="0.25">
      <c r="A322" s="457">
        <f t="shared" si="95"/>
        <v>268</v>
      </c>
      <c r="B322" s="499" t="s">
        <v>684</v>
      </c>
      <c r="C322" s="392" t="s">
        <v>221</v>
      </c>
      <c r="D322" s="423" t="s">
        <v>410</v>
      </c>
      <c r="E322" s="522"/>
      <c r="F322" s="433">
        <v>39371.599999999999</v>
      </c>
      <c r="G322" s="395">
        <f>+F322+E322</f>
        <v>39371.599999999999</v>
      </c>
      <c r="H322" s="369">
        <f t="shared" si="94"/>
        <v>353.96</v>
      </c>
      <c r="I322" s="381">
        <v>0</v>
      </c>
      <c r="J322" s="381">
        <f t="shared" si="34"/>
        <v>1129.96</v>
      </c>
      <c r="K322" s="381">
        <f t="shared" si="35"/>
        <v>1196.9000000000001</v>
      </c>
      <c r="L322" s="381">
        <f t="shared" si="36"/>
        <v>2795.38</v>
      </c>
      <c r="M322" s="381">
        <f t="shared" si="37"/>
        <v>2791.45</v>
      </c>
      <c r="N322" s="381">
        <f t="shared" si="38"/>
        <v>452.77</v>
      </c>
      <c r="O322" s="436">
        <v>0</v>
      </c>
      <c r="P322" s="381">
        <f t="shared" si="90"/>
        <v>2680.82</v>
      </c>
      <c r="Q322" s="660">
        <f t="shared" si="39"/>
        <v>36690.78</v>
      </c>
    </row>
    <row r="323" spans="1:17" s="124" customFormat="1" ht="16.5" thickBot="1" x14ac:dyDescent="0.3">
      <c r="A323" s="437"/>
      <c r="B323" s="567"/>
      <c r="C323" s="493"/>
      <c r="D323" s="543"/>
      <c r="E323" s="544"/>
      <c r="F323" s="513">
        <f>SUM(F318:F322)</f>
        <v>354344.35</v>
      </c>
      <c r="G323" s="513">
        <f t="shared" ref="G323:Q323" si="96">SUM(G318:G322)</f>
        <v>354344.35</v>
      </c>
      <c r="H323" s="513">
        <f t="shared" si="96"/>
        <v>31044.22</v>
      </c>
      <c r="I323" s="513">
        <f t="shared" si="96"/>
        <v>0</v>
      </c>
      <c r="J323" s="513">
        <f t="shared" si="96"/>
        <v>10169.669999999998</v>
      </c>
      <c r="K323" s="513">
        <f t="shared" si="96"/>
        <v>10772.08</v>
      </c>
      <c r="L323" s="513">
        <f t="shared" si="96"/>
        <v>25158.440000000002</v>
      </c>
      <c r="M323" s="513">
        <f t="shared" si="96"/>
        <v>25123.019999999997</v>
      </c>
      <c r="N323" s="513">
        <f t="shared" si="96"/>
        <v>3133.81</v>
      </c>
      <c r="O323" s="513">
        <f t="shared" si="96"/>
        <v>4050.3599999999997</v>
      </c>
      <c r="P323" s="513">
        <f t="shared" si="96"/>
        <v>56036.329999999994</v>
      </c>
      <c r="Q323" s="513">
        <f t="shared" si="96"/>
        <v>298308.02</v>
      </c>
    </row>
    <row r="324" spans="1:17" s="123" customFormat="1" ht="16.5" thickTop="1" x14ac:dyDescent="0.25">
      <c r="A324" s="351" t="s">
        <v>685</v>
      </c>
      <c r="B324" s="584"/>
      <c r="C324" s="483"/>
      <c r="D324" s="550"/>
      <c r="E324" s="551"/>
      <c r="F324" s="519"/>
      <c r="G324" s="520"/>
      <c r="H324" s="520"/>
      <c r="I324" s="520"/>
      <c r="J324" s="520"/>
      <c r="K324" s="520"/>
      <c r="L324" s="520"/>
      <c r="M324" s="520"/>
      <c r="N324" s="520"/>
      <c r="O324" s="520"/>
      <c r="P324" s="520"/>
      <c r="Q324" s="520"/>
    </row>
    <row r="325" spans="1:17" s="124" customFormat="1" ht="16.5" thickBot="1" x14ac:dyDescent="0.3">
      <c r="A325" s="396">
        <v>270</v>
      </c>
      <c r="B325" s="51" t="s">
        <v>686</v>
      </c>
      <c r="C325" s="51" t="s">
        <v>236</v>
      </c>
      <c r="D325" s="414" t="s">
        <v>317</v>
      </c>
      <c r="E325" s="449"/>
      <c r="F325" s="450">
        <v>65619.320000000007</v>
      </c>
      <c r="G325" s="395">
        <f t="shared" ref="G325:G333" si="97">+F325+E325</f>
        <v>65619.320000000007</v>
      </c>
      <c r="H325" s="369">
        <f t="shared" ref="H325:H333" si="98">ROUND(IF(((G325-J325-K325-O325)&gt;34685.01)*((G325-J325-K325-O325)&lt;52027.43),(((G325-J325-K325-O325)-34685.01)*0.15),+IF(((G325-J325-K325-O325)&gt;52027.43)*((G325-J325-K325-O325)&lt;72260.26),((((G325-J325-K325-O325)-52027.43)*0.2)+2601.33),+IF((G325-J325-K325-O325)&gt;72260.26,(((G325-J325-K325-O325)-72260.26)*25%)+6648,0))),2)</f>
        <v>4544.09</v>
      </c>
      <c r="I325" s="395">
        <v>0</v>
      </c>
      <c r="J325" s="395">
        <f t="shared" si="34"/>
        <v>1883.27</v>
      </c>
      <c r="K325" s="395">
        <f t="shared" si="35"/>
        <v>1994.83</v>
      </c>
      <c r="L325" s="395">
        <f t="shared" si="36"/>
        <v>4658.97</v>
      </c>
      <c r="M325" s="395">
        <f t="shared" si="37"/>
        <v>4652.41</v>
      </c>
      <c r="N325" s="395">
        <f t="shared" si="38"/>
        <v>717.6</v>
      </c>
      <c r="O325" s="418">
        <v>0</v>
      </c>
      <c r="P325" s="395">
        <f t="shared" si="90"/>
        <v>8422.19</v>
      </c>
      <c r="Q325" s="658">
        <f t="shared" si="39"/>
        <v>57197.130000000005</v>
      </c>
    </row>
    <row r="326" spans="1:17" s="124" customFormat="1" ht="16.5" thickBot="1" x14ac:dyDescent="0.3">
      <c r="A326" s="30">
        <f t="shared" si="95"/>
        <v>271</v>
      </c>
      <c r="B326" s="419" t="s">
        <v>687</v>
      </c>
      <c r="C326" s="392" t="s">
        <v>237</v>
      </c>
      <c r="D326" s="393" t="s">
        <v>335</v>
      </c>
      <c r="E326" s="394"/>
      <c r="F326" s="451">
        <v>59057.39</v>
      </c>
      <c r="G326" s="395">
        <f t="shared" si="97"/>
        <v>59057.39</v>
      </c>
      <c r="H326" s="369">
        <f t="shared" si="98"/>
        <v>3309.26</v>
      </c>
      <c r="I326" s="369">
        <v>0</v>
      </c>
      <c r="J326" s="369">
        <f t="shared" si="34"/>
        <v>1694.95</v>
      </c>
      <c r="K326" s="369">
        <f t="shared" si="35"/>
        <v>1795.34</v>
      </c>
      <c r="L326" s="369">
        <f t="shared" si="36"/>
        <v>4193.07</v>
      </c>
      <c r="M326" s="369">
        <f t="shared" si="37"/>
        <v>4187.17</v>
      </c>
      <c r="N326" s="369">
        <f t="shared" si="38"/>
        <v>679.16</v>
      </c>
      <c r="O326" s="422">
        <v>0</v>
      </c>
      <c r="P326" s="369">
        <f t="shared" si="90"/>
        <v>6799.55</v>
      </c>
      <c r="Q326" s="659">
        <f t="shared" si="39"/>
        <v>52257.84</v>
      </c>
    </row>
    <row r="327" spans="1:17" s="124" customFormat="1" ht="16.5" thickBot="1" x14ac:dyDescent="0.3">
      <c r="A327" s="30">
        <f t="shared" si="95"/>
        <v>272</v>
      </c>
      <c r="B327" s="427" t="s">
        <v>688</v>
      </c>
      <c r="C327" s="427" t="s">
        <v>238</v>
      </c>
      <c r="D327" s="566" t="s">
        <v>408</v>
      </c>
      <c r="E327" s="585"/>
      <c r="F327" s="451">
        <v>45933.54</v>
      </c>
      <c r="G327" s="395">
        <f t="shared" si="97"/>
        <v>45933.54</v>
      </c>
      <c r="H327" s="369">
        <f t="shared" si="98"/>
        <v>1280.08</v>
      </c>
      <c r="I327" s="369">
        <v>0</v>
      </c>
      <c r="J327" s="369">
        <f t="shared" si="34"/>
        <v>1318.29</v>
      </c>
      <c r="K327" s="369">
        <f t="shared" si="35"/>
        <v>1396.38</v>
      </c>
      <c r="L327" s="369">
        <f t="shared" si="36"/>
        <v>3261.28</v>
      </c>
      <c r="M327" s="369">
        <f t="shared" si="37"/>
        <v>3256.69</v>
      </c>
      <c r="N327" s="369">
        <f t="shared" si="38"/>
        <v>528.24</v>
      </c>
      <c r="O327" s="422">
        <v>0</v>
      </c>
      <c r="P327" s="369">
        <f t="shared" si="90"/>
        <v>3994.75</v>
      </c>
      <c r="Q327" s="659">
        <f t="shared" si="39"/>
        <v>41938.79</v>
      </c>
    </row>
    <row r="328" spans="1:17" s="124" customFormat="1" ht="16.5" thickBot="1" x14ac:dyDescent="0.3">
      <c r="A328" s="30">
        <v>357</v>
      </c>
      <c r="B328" s="427" t="s">
        <v>1204</v>
      </c>
      <c r="C328" s="427" t="s">
        <v>1205</v>
      </c>
      <c r="D328" s="566" t="s">
        <v>408</v>
      </c>
      <c r="E328" s="554">
        <v>19077.150000000001</v>
      </c>
      <c r="F328" s="451">
        <v>45933.54</v>
      </c>
      <c r="G328" s="395">
        <f t="shared" si="97"/>
        <v>65010.69</v>
      </c>
      <c r="H328" s="369">
        <f>ROUND(IF(((G328-J328-K328-O328)&gt;34685.01)*((G328-J328-K328-O328)&lt;52027.43),(((G328-J328-K328-O328)-34685.01)*0.15),+IF(((G328-J328-K328-O328)&gt;52027.43)*((G328-J328-K328-O328)&lt;72260.26),((((G328-J328-K328-O328)-52027.43)*0.2)+2601.33),+IF((G328-J328-K328-O328)&gt;72260.26,(((G328-J328-K328-O328)-72260.26)*25%)+6648,0))),2)</f>
        <v>4429.5600000000004</v>
      </c>
      <c r="I328" s="369">
        <v>0</v>
      </c>
      <c r="J328" s="369">
        <f t="shared" si="34"/>
        <v>1865.81</v>
      </c>
      <c r="K328" s="369">
        <f t="shared" si="35"/>
        <v>1976.32</v>
      </c>
      <c r="L328" s="369">
        <f t="shared" si="36"/>
        <v>4615.76</v>
      </c>
      <c r="M328" s="369">
        <f t="shared" si="37"/>
        <v>4609.26</v>
      </c>
      <c r="N328" s="369">
        <f t="shared" si="38"/>
        <v>717.6</v>
      </c>
      <c r="O328" s="422">
        <v>0</v>
      </c>
      <c r="P328" s="369">
        <f t="shared" si="90"/>
        <v>8271.69</v>
      </c>
      <c r="Q328" s="659">
        <f t="shared" si="39"/>
        <v>56739</v>
      </c>
    </row>
    <row r="329" spans="1:17" s="124" customFormat="1" ht="16.5" thickBot="1" x14ac:dyDescent="0.3">
      <c r="A329" s="30">
        <f>1+A327</f>
        <v>273</v>
      </c>
      <c r="B329" s="427" t="s">
        <v>689</v>
      </c>
      <c r="C329" s="427" t="s">
        <v>239</v>
      </c>
      <c r="D329" s="393" t="s">
        <v>690</v>
      </c>
      <c r="E329" s="394"/>
      <c r="F329" s="451">
        <v>39371.599999999999</v>
      </c>
      <c r="G329" s="395">
        <f t="shared" si="97"/>
        <v>39371.599999999999</v>
      </c>
      <c r="H329" s="369">
        <f t="shared" si="98"/>
        <v>353.96</v>
      </c>
      <c r="I329" s="369"/>
      <c r="J329" s="369">
        <f t="shared" si="34"/>
        <v>1129.96</v>
      </c>
      <c r="K329" s="369">
        <f t="shared" si="35"/>
        <v>1196.9000000000001</v>
      </c>
      <c r="L329" s="369">
        <f t="shared" si="36"/>
        <v>2795.38</v>
      </c>
      <c r="M329" s="369">
        <f t="shared" si="37"/>
        <v>2791.45</v>
      </c>
      <c r="N329" s="369">
        <f t="shared" si="38"/>
        <v>452.77</v>
      </c>
      <c r="O329" s="422">
        <v>0</v>
      </c>
      <c r="P329" s="369">
        <f t="shared" si="90"/>
        <v>2680.82</v>
      </c>
      <c r="Q329" s="659">
        <f t="shared" si="39"/>
        <v>36690.78</v>
      </c>
    </row>
    <row r="330" spans="1:17" s="124" customFormat="1" ht="16.5" thickBot="1" x14ac:dyDescent="0.3">
      <c r="A330" s="30">
        <f t="shared" si="95"/>
        <v>274</v>
      </c>
      <c r="B330" s="427" t="s">
        <v>691</v>
      </c>
      <c r="C330" s="427" t="s">
        <v>241</v>
      </c>
      <c r="D330" s="393" t="s">
        <v>359</v>
      </c>
      <c r="E330" s="394"/>
      <c r="F330" s="451">
        <v>32809.660000000003</v>
      </c>
      <c r="G330" s="395">
        <f t="shared" si="97"/>
        <v>32809.660000000003</v>
      </c>
      <c r="H330" s="369">
        <f t="shared" si="98"/>
        <v>0</v>
      </c>
      <c r="I330" s="369">
        <v>0</v>
      </c>
      <c r="J330" s="369">
        <f t="shared" si="34"/>
        <v>941.64</v>
      </c>
      <c r="K330" s="369">
        <f t="shared" si="35"/>
        <v>997.41</v>
      </c>
      <c r="L330" s="369">
        <f t="shared" si="36"/>
        <v>2329.4899999999998</v>
      </c>
      <c r="M330" s="369">
        <f t="shared" si="37"/>
        <v>2326.1999999999998</v>
      </c>
      <c r="N330" s="369">
        <f t="shared" si="38"/>
        <v>377.31</v>
      </c>
      <c r="O330" s="422">
        <v>0</v>
      </c>
      <c r="P330" s="369">
        <f t="shared" si="90"/>
        <v>1939.05</v>
      </c>
      <c r="Q330" s="659">
        <f t="shared" si="39"/>
        <v>30870.610000000004</v>
      </c>
    </row>
    <row r="331" spans="1:17" s="124" customFormat="1" ht="16.5" thickBot="1" x14ac:dyDescent="0.3">
      <c r="A331" s="30">
        <f t="shared" si="95"/>
        <v>275</v>
      </c>
      <c r="B331" s="427" t="s">
        <v>692</v>
      </c>
      <c r="C331" s="427" t="s">
        <v>242</v>
      </c>
      <c r="D331" s="393" t="s">
        <v>359</v>
      </c>
      <c r="E331" s="394"/>
      <c r="F331" s="451">
        <v>32809.660000000003</v>
      </c>
      <c r="G331" s="395">
        <f t="shared" si="97"/>
        <v>32809.660000000003</v>
      </c>
      <c r="H331" s="369">
        <f t="shared" si="98"/>
        <v>0</v>
      </c>
      <c r="I331" s="369">
        <v>0</v>
      </c>
      <c r="J331" s="369">
        <f t="shared" si="34"/>
        <v>941.64</v>
      </c>
      <c r="K331" s="369">
        <f t="shared" si="35"/>
        <v>997.41</v>
      </c>
      <c r="L331" s="369">
        <f t="shared" si="36"/>
        <v>2329.4899999999998</v>
      </c>
      <c r="M331" s="369">
        <f t="shared" si="37"/>
        <v>2326.1999999999998</v>
      </c>
      <c r="N331" s="369">
        <f t="shared" si="38"/>
        <v>377.31</v>
      </c>
      <c r="O331" s="422"/>
      <c r="P331" s="369">
        <f t="shared" si="90"/>
        <v>1939.05</v>
      </c>
      <c r="Q331" s="659">
        <f t="shared" si="39"/>
        <v>30870.610000000004</v>
      </c>
    </row>
    <row r="332" spans="1:17" s="124" customFormat="1" ht="16.5" thickBot="1" x14ac:dyDescent="0.3">
      <c r="A332" s="30">
        <f t="shared" si="95"/>
        <v>276</v>
      </c>
      <c r="B332" s="427" t="s">
        <v>693</v>
      </c>
      <c r="C332" s="427" t="s">
        <v>243</v>
      </c>
      <c r="D332" s="393" t="s">
        <v>359</v>
      </c>
      <c r="E332" s="585"/>
      <c r="F332" s="451">
        <v>32809.660000000003</v>
      </c>
      <c r="G332" s="395">
        <f t="shared" si="97"/>
        <v>32809.660000000003</v>
      </c>
      <c r="H332" s="369">
        <f t="shared" si="98"/>
        <v>0</v>
      </c>
      <c r="I332" s="369">
        <v>0</v>
      </c>
      <c r="J332" s="369">
        <f t="shared" si="34"/>
        <v>941.64</v>
      </c>
      <c r="K332" s="369">
        <f t="shared" si="35"/>
        <v>997.41</v>
      </c>
      <c r="L332" s="369">
        <f t="shared" si="36"/>
        <v>2329.4899999999998</v>
      </c>
      <c r="M332" s="369">
        <f t="shared" si="37"/>
        <v>2326.1999999999998</v>
      </c>
      <c r="N332" s="369">
        <f t="shared" si="38"/>
        <v>377.31</v>
      </c>
      <c r="O332" s="422">
        <v>0</v>
      </c>
      <c r="P332" s="369">
        <f t="shared" si="90"/>
        <v>1939.05</v>
      </c>
      <c r="Q332" s="659">
        <f t="shared" si="39"/>
        <v>30870.610000000004</v>
      </c>
    </row>
    <row r="333" spans="1:17" s="124" customFormat="1" x14ac:dyDescent="0.25">
      <c r="A333" s="457">
        <f t="shared" si="95"/>
        <v>277</v>
      </c>
      <c r="B333" s="392" t="s">
        <v>694</v>
      </c>
      <c r="C333" s="392" t="s">
        <v>240</v>
      </c>
      <c r="D333" s="423" t="s">
        <v>359</v>
      </c>
      <c r="E333" s="522"/>
      <c r="F333" s="433">
        <v>32809.660000000003</v>
      </c>
      <c r="G333" s="435">
        <f t="shared" si="97"/>
        <v>32809.660000000003</v>
      </c>
      <c r="H333" s="369">
        <f t="shared" si="98"/>
        <v>0</v>
      </c>
      <c r="I333" s="381">
        <v>0</v>
      </c>
      <c r="J333" s="381">
        <f t="shared" si="34"/>
        <v>941.64</v>
      </c>
      <c r="K333" s="381">
        <f t="shared" si="35"/>
        <v>997.41</v>
      </c>
      <c r="L333" s="381">
        <f t="shared" si="36"/>
        <v>2329.4899999999998</v>
      </c>
      <c r="M333" s="381">
        <f t="shared" si="37"/>
        <v>2326.1999999999998</v>
      </c>
      <c r="N333" s="381">
        <f t="shared" si="38"/>
        <v>377.31</v>
      </c>
      <c r="O333" s="452">
        <f>1190.12+160</f>
        <v>1350.12</v>
      </c>
      <c r="P333" s="381">
        <f t="shared" si="90"/>
        <v>3289.17</v>
      </c>
      <c r="Q333" s="660">
        <f t="shared" si="39"/>
        <v>29520.490000000005</v>
      </c>
    </row>
    <row r="334" spans="1:17" s="124" customFormat="1" ht="16.5" thickBot="1" x14ac:dyDescent="0.3">
      <c r="A334" s="437"/>
      <c r="B334" s="493"/>
      <c r="C334" s="493"/>
      <c r="D334" s="543"/>
      <c r="E334" s="544"/>
      <c r="F334" s="513">
        <f>SUM(F325:F333)</f>
        <v>387154.03000000014</v>
      </c>
      <c r="G334" s="513">
        <f t="shared" ref="G334:Q334" si="99">SUM(G325:G333)</f>
        <v>406231.18000000005</v>
      </c>
      <c r="H334" s="513">
        <f t="shared" si="99"/>
        <v>13916.95</v>
      </c>
      <c r="I334" s="513">
        <f t="shared" si="99"/>
        <v>0</v>
      </c>
      <c r="J334" s="513">
        <f t="shared" si="99"/>
        <v>11658.839999999998</v>
      </c>
      <c r="K334" s="513">
        <f t="shared" si="99"/>
        <v>12349.41</v>
      </c>
      <c r="L334" s="513">
        <f t="shared" si="99"/>
        <v>28842.42</v>
      </c>
      <c r="M334" s="513">
        <f t="shared" si="99"/>
        <v>28801.780000000002</v>
      </c>
      <c r="N334" s="513">
        <f t="shared" si="99"/>
        <v>4604.6100000000006</v>
      </c>
      <c r="O334" s="513">
        <f t="shared" si="99"/>
        <v>1350.12</v>
      </c>
      <c r="P334" s="513">
        <f t="shared" si="99"/>
        <v>39275.32</v>
      </c>
      <c r="Q334" s="513">
        <f t="shared" si="99"/>
        <v>366955.86</v>
      </c>
    </row>
    <row r="335" spans="1:17" s="123" customFormat="1" ht="16.5" thickTop="1" x14ac:dyDescent="0.25">
      <c r="A335" s="404" t="s">
        <v>695</v>
      </c>
      <c r="B335" s="501"/>
      <c r="C335" s="501"/>
      <c r="D335" s="546"/>
      <c r="E335" s="547"/>
      <c r="F335" s="515"/>
      <c r="G335" s="516"/>
      <c r="H335" s="516"/>
      <c r="I335" s="516"/>
      <c r="J335" s="516"/>
      <c r="K335" s="516"/>
      <c r="L335" s="516"/>
      <c r="M335" s="516"/>
      <c r="N335" s="516"/>
      <c r="O335" s="516"/>
      <c r="P335" s="516"/>
      <c r="Q335" s="516"/>
    </row>
    <row r="336" spans="1:17" s="124" customFormat="1" ht="16.5" thickBot="1" x14ac:dyDescent="0.3">
      <c r="A336" s="396">
        <f>1+A333</f>
        <v>278</v>
      </c>
      <c r="B336" s="51" t="s">
        <v>696</v>
      </c>
      <c r="C336" s="51" t="s">
        <v>222</v>
      </c>
      <c r="D336" s="517" t="s">
        <v>649</v>
      </c>
      <c r="E336" s="449"/>
      <c r="F336" s="450">
        <v>137800.57</v>
      </c>
      <c r="G336" s="395">
        <f>+F336+E336</f>
        <v>137800.57</v>
      </c>
      <c r="H336" s="369">
        <f t="shared" ref="H336:H338" si="100">ROUND(IF(((G336-J336-K336-O336)&gt;34685.01)*((G336-J336-K336-O336)&lt;52027.43),(((G336-J336-K336-O336)-34685.01)*0.15),+IF(((G336-J336-K336-O336)&gt;52027.43)*((G336-J336-K336-O336)&lt;72260.26),((((G336-J336-K336-O336)-52027.43)*0.2)+2601.33),+IF((G336-J336-K336-O336)&gt;72260.26,(((G336-J336-K336-O336)-72260.26)*25%)+6648,0))),2)</f>
        <v>20997.07</v>
      </c>
      <c r="I336" s="395">
        <v>0</v>
      </c>
      <c r="J336" s="395">
        <f t="shared" si="34"/>
        <v>3954.88</v>
      </c>
      <c r="K336" s="395">
        <f t="shared" si="35"/>
        <v>4189.1400000000003</v>
      </c>
      <c r="L336" s="395">
        <f t="shared" si="36"/>
        <v>9783.84</v>
      </c>
      <c r="M336" s="395">
        <f t="shared" si="37"/>
        <v>9770.06</v>
      </c>
      <c r="N336" s="395">
        <f t="shared" si="38"/>
        <v>717.6</v>
      </c>
      <c r="O336" s="418">
        <v>0</v>
      </c>
      <c r="P336" s="395">
        <f t="shared" si="90"/>
        <v>29141.09</v>
      </c>
      <c r="Q336" s="658">
        <f t="shared" si="39"/>
        <v>108659.48000000001</v>
      </c>
    </row>
    <row r="337" spans="1:17" s="124" customFormat="1" x14ac:dyDescent="0.25">
      <c r="A337" s="457">
        <f t="shared" si="95"/>
        <v>279</v>
      </c>
      <c r="B337" s="479" t="s">
        <v>697</v>
      </c>
      <c r="C337" s="479" t="s">
        <v>223</v>
      </c>
      <c r="D337" s="586" t="s">
        <v>486</v>
      </c>
      <c r="E337" s="587"/>
      <c r="F337" s="451">
        <v>72181.25</v>
      </c>
      <c r="G337" s="395">
        <f>+F337+E337</f>
        <v>72181.25</v>
      </c>
      <c r="H337" s="369">
        <f t="shared" si="100"/>
        <v>5778.91</v>
      </c>
      <c r="I337" s="369">
        <v>0</v>
      </c>
      <c r="J337" s="369">
        <f t="shared" si="34"/>
        <v>2071.6</v>
      </c>
      <c r="K337" s="369">
        <f t="shared" si="35"/>
        <v>2194.31</v>
      </c>
      <c r="L337" s="369">
        <f t="shared" si="36"/>
        <v>5124.87</v>
      </c>
      <c r="M337" s="369">
        <f t="shared" si="37"/>
        <v>5117.6499999999996</v>
      </c>
      <c r="N337" s="369">
        <f t="shared" si="38"/>
        <v>717.6</v>
      </c>
      <c r="O337" s="422">
        <v>0</v>
      </c>
      <c r="P337" s="369">
        <f t="shared" si="90"/>
        <v>10044.82</v>
      </c>
      <c r="Q337" s="659">
        <f t="shared" si="39"/>
        <v>62136.43</v>
      </c>
    </row>
    <row r="338" spans="1:17" s="124" customFormat="1" x14ac:dyDescent="0.25">
      <c r="A338" s="96">
        <f t="shared" si="95"/>
        <v>280</v>
      </c>
      <c r="B338" s="427" t="s">
        <v>698</v>
      </c>
      <c r="C338" s="427" t="s">
        <v>224</v>
      </c>
      <c r="D338" s="393" t="s">
        <v>335</v>
      </c>
      <c r="E338" s="394"/>
      <c r="F338" s="433">
        <v>59057.39</v>
      </c>
      <c r="G338" s="395">
        <f>+F338+E338</f>
        <v>59057.39</v>
      </c>
      <c r="H338" s="369">
        <f t="shared" si="100"/>
        <v>3309.26</v>
      </c>
      <c r="I338" s="381">
        <v>0</v>
      </c>
      <c r="J338" s="381">
        <f t="shared" si="34"/>
        <v>1694.95</v>
      </c>
      <c r="K338" s="381">
        <f t="shared" si="35"/>
        <v>1795.34</v>
      </c>
      <c r="L338" s="381">
        <f t="shared" si="36"/>
        <v>4193.07</v>
      </c>
      <c r="M338" s="381">
        <f t="shared" si="37"/>
        <v>4187.17</v>
      </c>
      <c r="N338" s="381">
        <f t="shared" si="38"/>
        <v>679.16</v>
      </c>
      <c r="O338" s="436">
        <v>0</v>
      </c>
      <c r="P338" s="381">
        <f t="shared" si="90"/>
        <v>6799.55</v>
      </c>
      <c r="Q338" s="660">
        <f t="shared" si="39"/>
        <v>52257.84</v>
      </c>
    </row>
    <row r="339" spans="1:17" s="124" customFormat="1" ht="16.5" thickBot="1" x14ac:dyDescent="0.3">
      <c r="A339" s="437"/>
      <c r="B339" s="518"/>
      <c r="C339" s="518"/>
      <c r="D339" s="439"/>
      <c r="E339" s="440"/>
      <c r="F339" s="513">
        <f>SUM(F336:F338)</f>
        <v>269039.21000000002</v>
      </c>
      <c r="G339" s="513">
        <f t="shared" ref="G339:Q339" si="101">SUM(G336:G338)</f>
        <v>269039.21000000002</v>
      </c>
      <c r="H339" s="513">
        <f t="shared" si="101"/>
        <v>30085.239999999998</v>
      </c>
      <c r="I339" s="513">
        <f t="shared" si="101"/>
        <v>0</v>
      </c>
      <c r="J339" s="513">
        <f t="shared" si="101"/>
        <v>7721.4299999999994</v>
      </c>
      <c r="K339" s="513">
        <f t="shared" si="101"/>
        <v>8178.7900000000009</v>
      </c>
      <c r="L339" s="513">
        <f t="shared" si="101"/>
        <v>19101.78</v>
      </c>
      <c r="M339" s="513">
        <f t="shared" si="101"/>
        <v>19074.879999999997</v>
      </c>
      <c r="N339" s="513">
        <f t="shared" si="101"/>
        <v>2114.36</v>
      </c>
      <c r="O339" s="513">
        <f t="shared" si="101"/>
        <v>0</v>
      </c>
      <c r="P339" s="513">
        <f t="shared" si="101"/>
        <v>45985.460000000006</v>
      </c>
      <c r="Q339" s="513">
        <f t="shared" si="101"/>
        <v>223053.75</v>
      </c>
    </row>
    <row r="340" spans="1:17" s="123" customFormat="1" ht="16.5" thickTop="1" x14ac:dyDescent="0.25">
      <c r="A340" s="351" t="s">
        <v>699</v>
      </c>
      <c r="B340" s="482"/>
      <c r="C340" s="482"/>
      <c r="D340" s="482"/>
      <c r="E340" s="484"/>
      <c r="F340" s="519"/>
      <c r="G340" s="520"/>
      <c r="H340" s="520"/>
      <c r="I340" s="520"/>
      <c r="J340" s="520"/>
      <c r="K340" s="520"/>
      <c r="L340" s="520"/>
      <c r="M340" s="520"/>
      <c r="N340" s="520"/>
      <c r="O340" s="520"/>
      <c r="P340" s="520"/>
      <c r="Q340" s="520"/>
    </row>
    <row r="341" spans="1:17" s="124" customFormat="1" ht="16.5" thickBot="1" x14ac:dyDescent="0.3">
      <c r="A341" s="396">
        <f>1+A338</f>
        <v>281</v>
      </c>
      <c r="B341" s="51" t="s">
        <v>700</v>
      </c>
      <c r="C341" s="51" t="s">
        <v>701</v>
      </c>
      <c r="D341" s="517" t="s">
        <v>649</v>
      </c>
      <c r="E341" s="449"/>
      <c r="F341" s="450">
        <v>137800.57</v>
      </c>
      <c r="G341" s="395">
        <f>+F341+E341</f>
        <v>137800.57</v>
      </c>
      <c r="H341" s="369">
        <f t="shared" ref="H341:H344" si="102">ROUND(IF(((G341-J341-K341-O341)&gt;34685.01)*((G341-J341-K341-O341)&lt;52027.43),(((G341-J341-K341-O341)-34685.01)*0.15),+IF(((G341-J341-K341-O341)&gt;52027.43)*((G341-J341-K341-O341)&lt;72260.26),((((G341-J341-K341-O341)-52027.43)*0.2)+2601.33),+IF((G341-J341-K341-O341)&gt;72260.26,(((G341-J341-K341-O341)-72260.26)*25%)+6648,0))),2)</f>
        <v>20997.07</v>
      </c>
      <c r="I341" s="395">
        <v>0</v>
      </c>
      <c r="J341" s="395">
        <f t="shared" si="34"/>
        <v>3954.88</v>
      </c>
      <c r="K341" s="395">
        <f t="shared" si="35"/>
        <v>4189.1400000000003</v>
      </c>
      <c r="L341" s="395">
        <f t="shared" si="36"/>
        <v>9783.84</v>
      </c>
      <c r="M341" s="395">
        <f t="shared" si="37"/>
        <v>9770.06</v>
      </c>
      <c r="N341" s="395">
        <f t="shared" si="38"/>
        <v>717.6</v>
      </c>
      <c r="O341" s="418">
        <v>0</v>
      </c>
      <c r="P341" s="395">
        <f t="shared" si="90"/>
        <v>29141.09</v>
      </c>
      <c r="Q341" s="658">
        <f t="shared" si="39"/>
        <v>108659.48000000001</v>
      </c>
    </row>
    <row r="342" spans="1:17" s="124" customFormat="1" ht="16.5" thickBot="1" x14ac:dyDescent="0.3">
      <c r="A342" s="30">
        <f t="shared" si="95"/>
        <v>282</v>
      </c>
      <c r="B342" s="427" t="s">
        <v>702</v>
      </c>
      <c r="C342" s="427" t="s">
        <v>233</v>
      </c>
      <c r="D342" s="393" t="s">
        <v>486</v>
      </c>
      <c r="E342" s="394"/>
      <c r="F342" s="451">
        <v>72181.25</v>
      </c>
      <c r="G342" s="395">
        <f>+F342+E342</f>
        <v>72181.25</v>
      </c>
      <c r="H342" s="369">
        <f t="shared" si="102"/>
        <v>5508.89</v>
      </c>
      <c r="I342" s="369">
        <v>0</v>
      </c>
      <c r="J342" s="369">
        <f t="shared" si="34"/>
        <v>2071.6</v>
      </c>
      <c r="K342" s="369">
        <f t="shared" si="35"/>
        <v>2194.31</v>
      </c>
      <c r="L342" s="369">
        <f t="shared" si="36"/>
        <v>5124.87</v>
      </c>
      <c r="M342" s="369">
        <f t="shared" si="37"/>
        <v>5117.6499999999996</v>
      </c>
      <c r="N342" s="369">
        <f t="shared" si="38"/>
        <v>717.6</v>
      </c>
      <c r="O342" s="452">
        <f>1190.12+160</f>
        <v>1350.12</v>
      </c>
      <c r="P342" s="369">
        <f t="shared" si="90"/>
        <v>11124.919999999998</v>
      </c>
      <c r="Q342" s="659">
        <f t="shared" si="39"/>
        <v>61056.33</v>
      </c>
    </row>
    <row r="343" spans="1:17" s="124" customFormat="1" ht="16.5" thickBot="1" x14ac:dyDescent="0.3">
      <c r="A343" s="30">
        <f t="shared" si="95"/>
        <v>283</v>
      </c>
      <c r="B343" s="392" t="s">
        <v>703</v>
      </c>
      <c r="C343" s="392" t="s">
        <v>234</v>
      </c>
      <c r="D343" s="425" t="s">
        <v>317</v>
      </c>
      <c r="E343" s="394"/>
      <c r="F343" s="451">
        <v>65619.320000000007</v>
      </c>
      <c r="G343" s="395">
        <f>+F343+E343</f>
        <v>65619.320000000007</v>
      </c>
      <c r="H343" s="369">
        <f t="shared" si="102"/>
        <v>4544.09</v>
      </c>
      <c r="I343" s="369">
        <v>709.56</v>
      </c>
      <c r="J343" s="369">
        <f t="shared" si="34"/>
        <v>1883.27</v>
      </c>
      <c r="K343" s="369">
        <f t="shared" si="35"/>
        <v>1994.83</v>
      </c>
      <c r="L343" s="369">
        <f t="shared" si="36"/>
        <v>4658.97</v>
      </c>
      <c r="M343" s="369">
        <f t="shared" si="37"/>
        <v>4652.41</v>
      </c>
      <c r="N343" s="369">
        <f t="shared" si="38"/>
        <v>717.6</v>
      </c>
      <c r="O343" s="452">
        <v>0</v>
      </c>
      <c r="P343" s="369">
        <f t="shared" si="90"/>
        <v>9131.75</v>
      </c>
      <c r="Q343" s="659">
        <f t="shared" si="39"/>
        <v>56487.570000000007</v>
      </c>
    </row>
    <row r="344" spans="1:17" s="124" customFormat="1" ht="16.5" thickBot="1" x14ac:dyDescent="0.3">
      <c r="A344" s="30">
        <f t="shared" si="95"/>
        <v>284</v>
      </c>
      <c r="B344" s="392" t="s">
        <v>704</v>
      </c>
      <c r="C344" s="392" t="s">
        <v>235</v>
      </c>
      <c r="D344" s="425" t="s">
        <v>317</v>
      </c>
      <c r="E344" s="583"/>
      <c r="F344" s="542">
        <v>65619.320000000007</v>
      </c>
      <c r="G344" s="395">
        <f>+F344+E344</f>
        <v>65619.320000000007</v>
      </c>
      <c r="H344" s="369">
        <f t="shared" si="102"/>
        <v>4274.0600000000004</v>
      </c>
      <c r="I344" s="381">
        <v>1419.12</v>
      </c>
      <c r="J344" s="381">
        <f t="shared" si="34"/>
        <v>1883.27</v>
      </c>
      <c r="K344" s="381">
        <f t="shared" si="35"/>
        <v>1994.83</v>
      </c>
      <c r="L344" s="381">
        <f t="shared" si="36"/>
        <v>4658.97</v>
      </c>
      <c r="M344" s="381">
        <f t="shared" si="37"/>
        <v>4652.41</v>
      </c>
      <c r="N344" s="381">
        <f t="shared" si="38"/>
        <v>717.6</v>
      </c>
      <c r="O344" s="452">
        <f>1190.12+160</f>
        <v>1350.12</v>
      </c>
      <c r="P344" s="381">
        <f t="shared" si="90"/>
        <v>10921.399999999998</v>
      </c>
      <c r="Q344" s="660">
        <f t="shared" si="39"/>
        <v>54697.920000000013</v>
      </c>
    </row>
    <row r="345" spans="1:17" s="124" customFormat="1" ht="16.5" thickBot="1" x14ac:dyDescent="0.3">
      <c r="A345" s="437"/>
      <c r="B345" s="493"/>
      <c r="C345" s="493"/>
      <c r="D345" s="480"/>
      <c r="E345" s="440"/>
      <c r="F345" s="545">
        <f>SUM(F341:F344)</f>
        <v>341220.46</v>
      </c>
      <c r="G345" s="545">
        <f t="shared" ref="G345:Q345" si="103">SUM(G341:G344)</f>
        <v>341220.46</v>
      </c>
      <c r="H345" s="545">
        <f t="shared" si="103"/>
        <v>35324.11</v>
      </c>
      <c r="I345" s="545">
        <f t="shared" si="103"/>
        <v>2128.6799999999998</v>
      </c>
      <c r="J345" s="545">
        <f t="shared" si="103"/>
        <v>9793.02</v>
      </c>
      <c r="K345" s="545">
        <f t="shared" si="103"/>
        <v>10373.11</v>
      </c>
      <c r="L345" s="545">
        <f t="shared" si="103"/>
        <v>24226.65</v>
      </c>
      <c r="M345" s="545">
        <f t="shared" si="103"/>
        <v>24192.53</v>
      </c>
      <c r="N345" s="545">
        <f t="shared" si="103"/>
        <v>2870.4</v>
      </c>
      <c r="O345" s="545">
        <f t="shared" si="103"/>
        <v>2700.24</v>
      </c>
      <c r="P345" s="545">
        <f t="shared" si="103"/>
        <v>60319.159999999989</v>
      </c>
      <c r="Q345" s="545">
        <f t="shared" si="103"/>
        <v>280901.30000000005</v>
      </c>
    </row>
    <row r="346" spans="1:17" s="123" customFormat="1" ht="16.5" thickTop="1" x14ac:dyDescent="0.25">
      <c r="A346" s="351" t="s">
        <v>706</v>
      </c>
      <c r="B346" s="483"/>
      <c r="C346" s="483"/>
      <c r="D346" s="483"/>
      <c r="E346" s="484"/>
      <c r="F346" s="519"/>
      <c r="G346" s="520"/>
      <c r="H346" s="520"/>
      <c r="I346" s="520"/>
      <c r="J346" s="520"/>
      <c r="K346" s="520"/>
      <c r="L346" s="520"/>
      <c r="M346" s="520"/>
      <c r="N346" s="520"/>
      <c r="O346" s="520"/>
      <c r="P346" s="520"/>
      <c r="Q346" s="520"/>
    </row>
    <row r="347" spans="1:17" s="124" customFormat="1" ht="16.5" thickBot="1" x14ac:dyDescent="0.3">
      <c r="A347" s="53">
        <v>285</v>
      </c>
      <c r="B347" s="588" t="s">
        <v>705</v>
      </c>
      <c r="C347" s="588" t="s">
        <v>273</v>
      </c>
      <c r="D347" s="589" t="s">
        <v>649</v>
      </c>
      <c r="E347" s="590"/>
      <c r="F347" s="591">
        <v>137800.57</v>
      </c>
      <c r="G347" s="435">
        <f>+F347+E347</f>
        <v>137800.57</v>
      </c>
      <c r="H347" s="369">
        <f t="shared" ref="H347" si="104">ROUND(IF(((G347-J347-K347-O347)&gt;34685.01)*((G347-J347-K347-O347)&lt;52027.43),(((G347-J347-K347-O347)-34685.01)*0.15),+IF(((G347-J347-K347-O347)&gt;52027.43)*((G347-J347-K347-O347)&lt;72260.26),((((G347-J347-K347-O347)-52027.43)*0.2)+2601.33),+IF((G347-J347-K347-O347)&gt;72260.26,(((G347-J347-K347-O347)-72260.26)*25%)+6648,0))),2)</f>
        <v>20322.009999999998</v>
      </c>
      <c r="I347" s="435">
        <v>0</v>
      </c>
      <c r="J347" s="435">
        <f t="shared" ref="J347" si="105">ROUND(IF((G347)&gt;(15600*20),((15600*20)*0.0287),(G347)*0.0287),2)</f>
        <v>3954.88</v>
      </c>
      <c r="K347" s="435">
        <f t="shared" ref="K347" si="106">ROUND(IF((G347)&gt;(15600*10),((15600*10)*0.0304),(G347)*0.0304),2)</f>
        <v>4189.1400000000003</v>
      </c>
      <c r="L347" s="435">
        <f t="shared" ref="L347" si="107">ROUND(IF((G347)&gt;(15600*20),((15600*20)*0.071),(G347)*0.071),2)</f>
        <v>9783.84</v>
      </c>
      <c r="M347" s="435">
        <f t="shared" ref="M347" si="108">ROUND(IF((G347)&gt;(15600*10),((15600*10)*0.0709),(G347)*0.0709),2)</f>
        <v>9770.06</v>
      </c>
      <c r="N347" s="435">
        <f t="shared" ref="N347" si="109">+ROUND(IF(G347&gt;(15600*4),((15600*4)*0.0115),G347*0.0115),2)</f>
        <v>717.6</v>
      </c>
      <c r="O347" s="592">
        <f>2380.24+160+160</f>
        <v>2700.24</v>
      </c>
      <c r="P347" s="435">
        <f t="shared" ref="P347" si="110">H347+J347+I347+K347+O347</f>
        <v>31166.269999999997</v>
      </c>
      <c r="Q347" s="663">
        <f t="shared" ref="Q347" si="111">+G347-P347</f>
        <v>106634.30000000002</v>
      </c>
    </row>
    <row r="348" spans="1:17" s="124" customFormat="1" ht="16.5" thickBot="1" x14ac:dyDescent="0.3">
      <c r="A348" s="30">
        <v>228</v>
      </c>
      <c r="B348" s="588" t="s">
        <v>599</v>
      </c>
      <c r="C348" s="427" t="s">
        <v>166</v>
      </c>
      <c r="D348" s="423" t="s">
        <v>335</v>
      </c>
      <c r="E348" s="522"/>
      <c r="F348" s="434">
        <v>59057.39</v>
      </c>
      <c r="G348" s="395">
        <f>+F348+E348</f>
        <v>59057.39</v>
      </c>
      <c r="H348" s="369">
        <f>ROUND(IF(((G348-J348-K348-O348)&gt;34685.01)*((G348-J348-K348-O348)&lt;52027.43),(((G348-J348-K348-O348)-34685.01)*0.15),+IF(((G348-J348-K348-O348)&gt;52027.43)*((G348-J348-K348-O348)&lt;72260.26),((((G348-J348-K348-O348)-52027.43)*0.2)+2601.33),+IF((G348-J348-K348-O348)&gt;72260.26,(((G348-J348-K348-O348)-72260.26)*25%)+6648,0))),2)</f>
        <v>3309.26</v>
      </c>
      <c r="I348" s="369">
        <v>709.56</v>
      </c>
      <c r="J348" s="369">
        <f>ROUND(IF((G348)&gt;(15600*20),((15600*20)*0.0287),(G348)*0.0287),2)</f>
        <v>1694.95</v>
      </c>
      <c r="K348" s="369">
        <f>ROUND(IF((G348)&gt;(15600*10),((15600*10)*0.0304),(G348)*0.0304),2)</f>
        <v>1795.34</v>
      </c>
      <c r="L348" s="369">
        <f>ROUND(IF((G348)&gt;(15600*20),((15600*20)*0.071),(G348)*0.071),2)</f>
        <v>4193.07</v>
      </c>
      <c r="M348" s="369">
        <f>ROUND(IF((G348)&gt;(15600*10),((15600*10)*0.0709),(G348)*0.0709),2)</f>
        <v>4187.17</v>
      </c>
      <c r="N348" s="369">
        <f>+ROUND(IF(G348&gt;(15600*4),((15600*4)*0.0115),G348*0.0115),2)</f>
        <v>679.16</v>
      </c>
      <c r="O348" s="422">
        <v>0</v>
      </c>
      <c r="P348" s="369">
        <f>H348+J348+I348+K348+O348</f>
        <v>7509.1100000000006</v>
      </c>
      <c r="Q348" s="659">
        <f>+G348-P348</f>
        <v>51548.28</v>
      </c>
    </row>
    <row r="349" spans="1:17" s="124" customFormat="1" ht="16.5" thickBot="1" x14ac:dyDescent="0.3">
      <c r="A349" s="437"/>
      <c r="B349" s="493"/>
      <c r="C349" s="493"/>
      <c r="D349" s="480"/>
      <c r="E349" s="440"/>
      <c r="F349" s="545">
        <f t="shared" ref="F349:Q349" si="112">SUM(F347:F348)</f>
        <v>196857.96000000002</v>
      </c>
      <c r="G349" s="545">
        <f t="shared" si="112"/>
        <v>196857.96000000002</v>
      </c>
      <c r="H349" s="545">
        <f t="shared" si="112"/>
        <v>23631.269999999997</v>
      </c>
      <c r="I349" s="545">
        <f t="shared" si="112"/>
        <v>709.56</v>
      </c>
      <c r="J349" s="545">
        <f t="shared" si="112"/>
        <v>5649.83</v>
      </c>
      <c r="K349" s="545">
        <f t="shared" si="112"/>
        <v>5984.4800000000005</v>
      </c>
      <c r="L349" s="545">
        <f t="shared" si="112"/>
        <v>13976.91</v>
      </c>
      <c r="M349" s="545">
        <f t="shared" si="112"/>
        <v>13957.23</v>
      </c>
      <c r="N349" s="545">
        <f t="shared" si="112"/>
        <v>1396.76</v>
      </c>
      <c r="O349" s="545">
        <f t="shared" si="112"/>
        <v>2700.24</v>
      </c>
      <c r="P349" s="545">
        <f t="shared" si="112"/>
        <v>38675.379999999997</v>
      </c>
      <c r="Q349" s="545">
        <f t="shared" si="112"/>
        <v>158182.58000000002</v>
      </c>
    </row>
    <row r="350" spans="1:17" s="124" customFormat="1" ht="16.5" thickTop="1" x14ac:dyDescent="0.25">
      <c r="A350" s="351" t="s">
        <v>707</v>
      </c>
      <c r="B350" s="593"/>
      <c r="C350" s="593"/>
      <c r="D350" s="594"/>
      <c r="E350" s="444"/>
      <c r="F350" s="595"/>
      <c r="G350" s="596"/>
      <c r="H350" s="596"/>
      <c r="I350" s="596"/>
      <c r="J350" s="596"/>
      <c r="K350" s="596"/>
      <c r="L350" s="596"/>
      <c r="M350" s="596"/>
      <c r="N350" s="596"/>
      <c r="O350" s="597"/>
      <c r="P350" s="596"/>
      <c r="Q350" s="596"/>
    </row>
    <row r="351" spans="1:17" s="124" customFormat="1" ht="16.5" thickBot="1" x14ac:dyDescent="0.3">
      <c r="A351" s="396">
        <v>286</v>
      </c>
      <c r="B351" s="448" t="s">
        <v>708</v>
      </c>
      <c r="C351" s="448" t="s">
        <v>709</v>
      </c>
      <c r="D351" s="414" t="s">
        <v>649</v>
      </c>
      <c r="E351" s="449"/>
      <c r="F351" s="549">
        <v>137800.57</v>
      </c>
      <c r="G351" s="395">
        <f>+F351+E351-O351</f>
        <v>137800.57</v>
      </c>
      <c r="H351" s="369">
        <f t="shared" ref="H351:H358" si="113">ROUND(IF(((G351-J351-K351-O351)&gt;34685.01)*((G351-J351-K351-O351)&lt;52027.43),(((G351-J351-K351-O351)-34685.01)*0.15),+IF(((G351-J351-K351-O351)&gt;52027.43)*((G351-J351-K351-O351)&lt;72260.26),((((G351-J351-K351-O351)-52027.43)*0.2)+2601.33),+IF((G351-J351-K351-O351)&gt;72260.26,(((G351-J351-K351-O351)-72260.26)*25%)+6648,0))),2)</f>
        <v>20997.07</v>
      </c>
      <c r="I351" s="395">
        <v>0</v>
      </c>
      <c r="J351" s="395">
        <f t="shared" si="34"/>
        <v>3954.88</v>
      </c>
      <c r="K351" s="395">
        <f t="shared" si="35"/>
        <v>4189.1400000000003</v>
      </c>
      <c r="L351" s="395">
        <f t="shared" si="36"/>
        <v>9783.84</v>
      </c>
      <c r="M351" s="395">
        <f t="shared" si="37"/>
        <v>9770.06</v>
      </c>
      <c r="N351" s="395">
        <f t="shared" si="38"/>
        <v>717.6</v>
      </c>
      <c r="O351" s="418">
        <v>0</v>
      </c>
      <c r="P351" s="395">
        <f t="shared" si="90"/>
        <v>29141.09</v>
      </c>
      <c r="Q351" s="658">
        <f t="shared" si="39"/>
        <v>108659.48000000001</v>
      </c>
    </row>
    <row r="352" spans="1:17" s="124" customFormat="1" ht="16.5" thickBot="1" x14ac:dyDescent="0.3">
      <c r="A352" s="30">
        <f t="shared" si="95"/>
        <v>287</v>
      </c>
      <c r="B352" s="392" t="s">
        <v>710</v>
      </c>
      <c r="C352" s="392" t="s">
        <v>711</v>
      </c>
      <c r="D352" s="425" t="s">
        <v>486</v>
      </c>
      <c r="E352" s="394"/>
      <c r="F352" s="434">
        <v>72181.25</v>
      </c>
      <c r="G352" s="369">
        <f>+F352+E352-O352</f>
        <v>72181.25</v>
      </c>
      <c r="H352" s="369">
        <f t="shared" si="113"/>
        <v>5778.91</v>
      </c>
      <c r="I352" s="369">
        <v>0</v>
      </c>
      <c r="J352" s="369">
        <f t="shared" si="34"/>
        <v>2071.6</v>
      </c>
      <c r="K352" s="369">
        <f t="shared" si="35"/>
        <v>2194.31</v>
      </c>
      <c r="L352" s="369">
        <f t="shared" si="36"/>
        <v>5124.87</v>
      </c>
      <c r="M352" s="369">
        <f t="shared" si="37"/>
        <v>5117.6499999999996</v>
      </c>
      <c r="N352" s="369">
        <f t="shared" si="38"/>
        <v>717.6</v>
      </c>
      <c r="O352" s="422">
        <v>0</v>
      </c>
      <c r="P352" s="369">
        <f t="shared" si="90"/>
        <v>10044.82</v>
      </c>
      <c r="Q352" s="659">
        <f t="shared" si="39"/>
        <v>62136.43</v>
      </c>
    </row>
    <row r="353" spans="1:17" s="124" customFormat="1" ht="16.5" thickBot="1" x14ac:dyDescent="0.3">
      <c r="A353" s="30">
        <f t="shared" si="95"/>
        <v>288</v>
      </c>
      <c r="B353" s="392" t="s">
        <v>712</v>
      </c>
      <c r="C353" s="392" t="s">
        <v>713</v>
      </c>
      <c r="D353" s="425" t="s">
        <v>335</v>
      </c>
      <c r="E353" s="394"/>
      <c r="F353" s="434">
        <v>59057.39</v>
      </c>
      <c r="G353" s="369">
        <f>+F353+E353</f>
        <v>59057.39</v>
      </c>
      <c r="H353" s="369">
        <f t="shared" si="113"/>
        <v>3039.24</v>
      </c>
      <c r="I353" s="369">
        <v>1419.12</v>
      </c>
      <c r="J353" s="369">
        <f t="shared" si="34"/>
        <v>1694.95</v>
      </c>
      <c r="K353" s="369">
        <f t="shared" si="35"/>
        <v>1795.34</v>
      </c>
      <c r="L353" s="369">
        <f t="shared" si="36"/>
        <v>4193.07</v>
      </c>
      <c r="M353" s="369">
        <f t="shared" si="37"/>
        <v>4187.17</v>
      </c>
      <c r="N353" s="369">
        <f t="shared" si="38"/>
        <v>679.16</v>
      </c>
      <c r="O353" s="452">
        <f>1190.12+160</f>
        <v>1350.12</v>
      </c>
      <c r="P353" s="369">
        <f t="shared" si="90"/>
        <v>9298.77</v>
      </c>
      <c r="Q353" s="659">
        <f t="shared" si="39"/>
        <v>49758.619999999995</v>
      </c>
    </row>
    <row r="354" spans="1:17" s="124" customFormat="1" ht="16.5" thickBot="1" x14ac:dyDescent="0.3">
      <c r="A354" s="30">
        <f t="shared" si="95"/>
        <v>289</v>
      </c>
      <c r="B354" s="392" t="s">
        <v>714</v>
      </c>
      <c r="C354" s="392" t="s">
        <v>715</v>
      </c>
      <c r="D354" s="425" t="s">
        <v>410</v>
      </c>
      <c r="E354" s="394"/>
      <c r="F354" s="451">
        <v>39371.599999999999</v>
      </c>
      <c r="G354" s="369">
        <f>+F354+E354-O354</f>
        <v>39371.599999999999</v>
      </c>
      <c r="H354" s="369">
        <f t="shared" si="113"/>
        <v>353.96</v>
      </c>
      <c r="I354" s="369">
        <v>0</v>
      </c>
      <c r="J354" s="369">
        <f t="shared" si="34"/>
        <v>1129.96</v>
      </c>
      <c r="K354" s="369">
        <f t="shared" si="35"/>
        <v>1196.9000000000001</v>
      </c>
      <c r="L354" s="369">
        <f t="shared" si="36"/>
        <v>2795.38</v>
      </c>
      <c r="M354" s="369">
        <f t="shared" si="37"/>
        <v>2791.45</v>
      </c>
      <c r="N354" s="369">
        <f t="shared" si="38"/>
        <v>452.77</v>
      </c>
      <c r="O354" s="452">
        <v>0</v>
      </c>
      <c r="P354" s="369">
        <f t="shared" si="90"/>
        <v>2680.82</v>
      </c>
      <c r="Q354" s="659">
        <f t="shared" si="39"/>
        <v>36690.78</v>
      </c>
    </row>
    <row r="355" spans="1:17" s="124" customFormat="1" ht="16.5" thickBot="1" x14ac:dyDescent="0.3">
      <c r="A355" s="30">
        <f t="shared" si="95"/>
        <v>290</v>
      </c>
      <c r="B355" s="392" t="s">
        <v>716</v>
      </c>
      <c r="C355" s="392" t="s">
        <v>717</v>
      </c>
      <c r="D355" s="425" t="s">
        <v>410</v>
      </c>
      <c r="E355" s="394"/>
      <c r="F355" s="434">
        <v>39371.599999999999</v>
      </c>
      <c r="G355" s="369">
        <f>+F355+E355-O355</f>
        <v>39371.599999999999</v>
      </c>
      <c r="H355" s="369">
        <f t="shared" si="113"/>
        <v>353.96</v>
      </c>
      <c r="I355" s="369">
        <v>0</v>
      </c>
      <c r="J355" s="369">
        <f t="shared" si="34"/>
        <v>1129.96</v>
      </c>
      <c r="K355" s="369">
        <f t="shared" si="35"/>
        <v>1196.9000000000001</v>
      </c>
      <c r="L355" s="369">
        <f t="shared" si="36"/>
        <v>2795.38</v>
      </c>
      <c r="M355" s="369">
        <f t="shared" si="37"/>
        <v>2791.45</v>
      </c>
      <c r="N355" s="369">
        <f t="shared" si="38"/>
        <v>452.77</v>
      </c>
      <c r="O355" s="452">
        <v>0</v>
      </c>
      <c r="P355" s="369">
        <f t="shared" si="90"/>
        <v>2680.82</v>
      </c>
      <c r="Q355" s="659">
        <f t="shared" si="39"/>
        <v>36690.78</v>
      </c>
    </row>
    <row r="356" spans="1:17" s="124" customFormat="1" ht="16.5" thickBot="1" x14ac:dyDescent="0.3">
      <c r="A356" s="30">
        <f t="shared" si="95"/>
        <v>291</v>
      </c>
      <c r="B356" s="35" t="s">
        <v>718</v>
      </c>
      <c r="C356" s="35" t="s">
        <v>719</v>
      </c>
      <c r="D356" s="36" t="s">
        <v>410</v>
      </c>
      <c r="E356" s="371"/>
      <c r="F356" s="456">
        <v>39371.599999999999</v>
      </c>
      <c r="G356" s="369">
        <f>+F356+E356</f>
        <v>39371.599999999999</v>
      </c>
      <c r="H356" s="369">
        <f t="shared" si="113"/>
        <v>151.44</v>
      </c>
      <c r="I356" s="369">
        <v>0</v>
      </c>
      <c r="J356" s="369">
        <f t="shared" si="34"/>
        <v>1129.96</v>
      </c>
      <c r="K356" s="369">
        <f t="shared" si="35"/>
        <v>1196.9000000000001</v>
      </c>
      <c r="L356" s="369">
        <f t="shared" si="36"/>
        <v>2795.38</v>
      </c>
      <c r="M356" s="369">
        <f t="shared" si="37"/>
        <v>2791.45</v>
      </c>
      <c r="N356" s="369">
        <f t="shared" si="38"/>
        <v>452.77</v>
      </c>
      <c r="O356" s="452">
        <f>1190.12+160</f>
        <v>1350.12</v>
      </c>
      <c r="P356" s="369">
        <f t="shared" si="90"/>
        <v>3828.42</v>
      </c>
      <c r="Q356" s="659">
        <f t="shared" si="39"/>
        <v>35543.18</v>
      </c>
    </row>
    <row r="357" spans="1:17" s="124" customFormat="1" x14ac:dyDescent="0.25">
      <c r="A357" s="457">
        <f t="shared" si="95"/>
        <v>292</v>
      </c>
      <c r="B357" s="458" t="s">
        <v>720</v>
      </c>
      <c r="C357" s="458" t="s">
        <v>721</v>
      </c>
      <c r="D357" s="459" t="s">
        <v>503</v>
      </c>
      <c r="E357" s="432"/>
      <c r="F357" s="456">
        <v>32809.660000000003</v>
      </c>
      <c r="G357" s="369">
        <f>+F357+E357-O357</f>
        <v>32809.660000000003</v>
      </c>
      <c r="H357" s="369">
        <f t="shared" si="113"/>
        <v>0</v>
      </c>
      <c r="I357" s="369">
        <v>0</v>
      </c>
      <c r="J357" s="369">
        <f t="shared" si="34"/>
        <v>941.64</v>
      </c>
      <c r="K357" s="369">
        <f t="shared" si="35"/>
        <v>997.41</v>
      </c>
      <c r="L357" s="369">
        <f t="shared" si="36"/>
        <v>2329.4899999999998</v>
      </c>
      <c r="M357" s="369">
        <f t="shared" si="37"/>
        <v>2326.1999999999998</v>
      </c>
      <c r="N357" s="369">
        <f t="shared" si="38"/>
        <v>377.31</v>
      </c>
      <c r="O357" s="422">
        <v>0</v>
      </c>
      <c r="P357" s="369">
        <f t="shared" si="90"/>
        <v>1939.05</v>
      </c>
      <c r="Q357" s="659">
        <f t="shared" si="39"/>
        <v>30870.610000000004</v>
      </c>
    </row>
    <row r="358" spans="1:17" s="124" customFormat="1" x14ac:dyDescent="0.25">
      <c r="A358" s="96">
        <f t="shared" si="95"/>
        <v>293</v>
      </c>
      <c r="B358" s="35" t="s">
        <v>722</v>
      </c>
      <c r="C358" s="35" t="s">
        <v>723</v>
      </c>
      <c r="D358" s="36" t="s">
        <v>359</v>
      </c>
      <c r="E358" s="371"/>
      <c r="F358" s="460">
        <v>32809.660000000003</v>
      </c>
      <c r="G358" s="381">
        <f>+F358+E358-O358</f>
        <v>32809.660000000003</v>
      </c>
      <c r="H358" s="369">
        <f t="shared" si="113"/>
        <v>0</v>
      </c>
      <c r="I358" s="381">
        <v>0</v>
      </c>
      <c r="J358" s="381">
        <f t="shared" si="34"/>
        <v>941.64</v>
      </c>
      <c r="K358" s="381">
        <f t="shared" si="35"/>
        <v>997.41</v>
      </c>
      <c r="L358" s="381">
        <f t="shared" si="36"/>
        <v>2329.4899999999998</v>
      </c>
      <c r="M358" s="381">
        <f t="shared" si="37"/>
        <v>2326.1999999999998</v>
      </c>
      <c r="N358" s="381">
        <f t="shared" si="38"/>
        <v>377.31</v>
      </c>
      <c r="O358" s="436">
        <v>0</v>
      </c>
      <c r="P358" s="381">
        <f t="shared" si="90"/>
        <v>1939.05</v>
      </c>
      <c r="Q358" s="660">
        <f t="shared" si="39"/>
        <v>30870.610000000004</v>
      </c>
    </row>
    <row r="359" spans="1:17" s="124" customFormat="1" ht="16.5" thickBot="1" x14ac:dyDescent="0.3">
      <c r="A359" s="437"/>
      <c r="B359" s="461"/>
      <c r="C359" s="461"/>
      <c r="D359" s="462"/>
      <c r="E359" s="463"/>
      <c r="F359" s="474">
        <f>SUM(F351:F358)</f>
        <v>452773.32999999996</v>
      </c>
      <c r="G359" s="474">
        <f t="shared" ref="G359:Q359" si="114">SUM(G351:G358)</f>
        <v>452773.32999999996</v>
      </c>
      <c r="H359" s="474">
        <f t="shared" si="114"/>
        <v>30674.579999999998</v>
      </c>
      <c r="I359" s="474">
        <f t="shared" si="114"/>
        <v>1419.12</v>
      </c>
      <c r="J359" s="474">
        <f t="shared" si="114"/>
        <v>12994.589999999997</v>
      </c>
      <c r="K359" s="474">
        <f t="shared" si="114"/>
        <v>13764.31</v>
      </c>
      <c r="L359" s="474">
        <f t="shared" si="114"/>
        <v>32146.9</v>
      </c>
      <c r="M359" s="474">
        <f t="shared" si="114"/>
        <v>32101.63</v>
      </c>
      <c r="N359" s="474">
        <f t="shared" si="114"/>
        <v>4227.29</v>
      </c>
      <c r="O359" s="474">
        <f t="shared" si="114"/>
        <v>2700.24</v>
      </c>
      <c r="P359" s="474">
        <f t="shared" si="114"/>
        <v>61552.840000000011</v>
      </c>
      <c r="Q359" s="474">
        <f t="shared" si="114"/>
        <v>391220.48999999993</v>
      </c>
    </row>
    <row r="360" spans="1:17" s="123" customFormat="1" ht="16.5" thickTop="1" x14ac:dyDescent="0.25">
      <c r="A360" s="404" t="s">
        <v>724</v>
      </c>
      <c r="B360" s="404"/>
      <c r="C360" s="404"/>
      <c r="D360" s="598"/>
      <c r="E360" s="504"/>
      <c r="F360" s="516"/>
      <c r="G360" s="516"/>
      <c r="H360" s="516"/>
      <c r="I360" s="516"/>
      <c r="J360" s="516"/>
      <c r="K360" s="516"/>
      <c r="L360" s="516"/>
      <c r="M360" s="516"/>
      <c r="N360" s="516"/>
      <c r="O360" s="516"/>
      <c r="P360" s="516"/>
      <c r="Q360" s="516"/>
    </row>
    <row r="361" spans="1:17" s="124" customFormat="1" ht="16.5" thickBot="1" x14ac:dyDescent="0.3">
      <c r="A361" s="396">
        <v>242</v>
      </c>
      <c r="B361" s="469" t="s">
        <v>725</v>
      </c>
      <c r="C361" s="469" t="s">
        <v>213</v>
      </c>
      <c r="D361" s="470" t="s">
        <v>612</v>
      </c>
      <c r="E361" s="471"/>
      <c r="F361" s="472">
        <v>196857.95</v>
      </c>
      <c r="G361" s="395">
        <f>+F361+E361</f>
        <v>196857.95</v>
      </c>
      <c r="H361" s="369">
        <f t="shared" ref="H361:H363" si="115">ROUND(IF(((G361-J361-K361-O361)&gt;34685.01)*((G361-J361-K361-O361)&lt;52027.43),(((G361-J361-K361-O361)-34685.01)*0.15),+IF(((G361-J361-K361-O361)&gt;52027.43)*((G361-J361-K361-O361)&lt;72260.26),((((G361-J361-K361-O361)-52027.43)*0.2)+2601.33),+IF((G361-J361-K361-O361)&gt;72260.26,(((G361-J361-K361-O361)-72260.26)*25%)+6648,0))),2)</f>
        <v>35199.370000000003</v>
      </c>
      <c r="I361" s="395">
        <v>0</v>
      </c>
      <c r="J361" s="395">
        <f t="shared" si="34"/>
        <v>5649.82</v>
      </c>
      <c r="K361" s="395">
        <f t="shared" si="35"/>
        <v>4742.3999999999996</v>
      </c>
      <c r="L361" s="395">
        <f t="shared" si="36"/>
        <v>13976.91</v>
      </c>
      <c r="M361" s="395">
        <f t="shared" si="37"/>
        <v>11060.4</v>
      </c>
      <c r="N361" s="395">
        <f t="shared" si="38"/>
        <v>717.6</v>
      </c>
      <c r="O361" s="418">
        <v>0</v>
      </c>
      <c r="P361" s="395">
        <f t="shared" si="90"/>
        <v>45591.590000000004</v>
      </c>
      <c r="Q361" s="658">
        <f t="shared" si="39"/>
        <v>151266.36000000002</v>
      </c>
    </row>
    <row r="362" spans="1:17" s="124" customFormat="1" x14ac:dyDescent="0.25">
      <c r="A362" s="457">
        <v>348</v>
      </c>
      <c r="B362" s="599" t="s">
        <v>675</v>
      </c>
      <c r="C362" s="430" t="s">
        <v>676</v>
      </c>
      <c r="D362" s="431" t="s">
        <v>313</v>
      </c>
      <c r="E362" s="600"/>
      <c r="F362" s="451">
        <v>78743.179999999993</v>
      </c>
      <c r="G362" s="395">
        <f>+F362+E362</f>
        <v>78743.179999999993</v>
      </c>
      <c r="H362" s="369">
        <f>ROUND(IF(((G362-J362-K362-O362)&gt;34685.01)*((G362-J362-K362-O362)&lt;52027.43),(((G362-J362-K362-O362)-34685.01)*0.15),+IF(((G362-J362-K362-O362)&gt;52027.43)*((G362-J362-K362-O362)&lt;72260.26),((((G362-J362-K362-O362)-52027.43)*0.2)+2601.33),+IF((G362-J362-K362-O362)&gt;72260.26,(((G362-J362-K362-O362)-72260.26)*25%)+6648,0))),2)</f>
        <v>7105.3</v>
      </c>
      <c r="I362" s="369">
        <v>0</v>
      </c>
      <c r="J362" s="369">
        <f>ROUND(IF((G362)&gt;(15600*20),((15600*20)*0.0287),(G362)*0.0287),2)</f>
        <v>2259.9299999999998</v>
      </c>
      <c r="K362" s="369">
        <f>ROUND(IF((G362)&gt;(15600*10),((15600*10)*0.0304),(G362)*0.0304),2)</f>
        <v>2393.79</v>
      </c>
      <c r="L362" s="369">
        <f>ROUND(IF((G362)&gt;(15600*20),((15600*20)*0.071),(G362)*0.071),2)</f>
        <v>5590.77</v>
      </c>
      <c r="M362" s="369">
        <f>ROUND(IF((G362)&gt;(15600*10),((15600*10)*0.0709),(G362)*0.0709),2)</f>
        <v>5582.89</v>
      </c>
      <c r="N362" s="369">
        <f>+ROUND(IF(G362&gt;(15600*4),((15600*4)*0.0115),G362*0.0115),2)</f>
        <v>717.6</v>
      </c>
      <c r="O362" s="422">
        <v>0</v>
      </c>
      <c r="P362" s="369">
        <f>H362+J362+I362+K362+O362</f>
        <v>11759.02</v>
      </c>
      <c r="Q362" s="659">
        <f>+G362-P362</f>
        <v>66984.159999999989</v>
      </c>
    </row>
    <row r="363" spans="1:17" s="124" customFormat="1" x14ac:dyDescent="0.25">
      <c r="A363" s="96">
        <v>258</v>
      </c>
      <c r="B363" s="35" t="s">
        <v>726</v>
      </c>
      <c r="C363" s="35" t="s">
        <v>294</v>
      </c>
      <c r="D363" s="36" t="s">
        <v>317</v>
      </c>
      <c r="E363" s="371"/>
      <c r="F363" s="460">
        <v>65619.320000000007</v>
      </c>
      <c r="G363" s="395">
        <f>+F363+E363</f>
        <v>65619.320000000007</v>
      </c>
      <c r="H363" s="369">
        <f t="shared" si="115"/>
        <v>4544.09</v>
      </c>
      <c r="I363" s="381">
        <v>0</v>
      </c>
      <c r="J363" s="381">
        <f t="shared" si="34"/>
        <v>1883.27</v>
      </c>
      <c r="K363" s="381">
        <f t="shared" si="35"/>
        <v>1994.83</v>
      </c>
      <c r="L363" s="381">
        <f t="shared" si="36"/>
        <v>4658.97</v>
      </c>
      <c r="M363" s="381">
        <f t="shared" si="37"/>
        <v>4652.41</v>
      </c>
      <c r="N363" s="381">
        <f t="shared" si="38"/>
        <v>717.6</v>
      </c>
      <c r="O363" s="436">
        <v>0</v>
      </c>
      <c r="P363" s="381">
        <f t="shared" si="90"/>
        <v>8422.19</v>
      </c>
      <c r="Q363" s="660">
        <f t="shared" si="39"/>
        <v>57197.130000000005</v>
      </c>
    </row>
    <row r="364" spans="1:17" s="124" customFormat="1" ht="16.5" thickBot="1" x14ac:dyDescent="0.3">
      <c r="A364" s="437"/>
      <c r="B364" s="461"/>
      <c r="C364" s="461"/>
      <c r="D364" s="462"/>
      <c r="E364" s="463"/>
      <c r="F364" s="474">
        <f>SUM(F361:F363)</f>
        <v>341220.45</v>
      </c>
      <c r="G364" s="474">
        <f t="shared" ref="G364:Q364" si="116">SUM(G361:G363)</f>
        <v>341220.45</v>
      </c>
      <c r="H364" s="474">
        <f t="shared" si="116"/>
        <v>46848.760000000009</v>
      </c>
      <c r="I364" s="474">
        <f t="shared" si="116"/>
        <v>0</v>
      </c>
      <c r="J364" s="474">
        <f t="shared" si="116"/>
        <v>9793.02</v>
      </c>
      <c r="K364" s="474">
        <f t="shared" si="116"/>
        <v>9131.02</v>
      </c>
      <c r="L364" s="474">
        <f t="shared" si="116"/>
        <v>24226.65</v>
      </c>
      <c r="M364" s="474">
        <f t="shared" si="116"/>
        <v>21295.7</v>
      </c>
      <c r="N364" s="474">
        <f t="shared" si="116"/>
        <v>2152.8000000000002</v>
      </c>
      <c r="O364" s="474">
        <f t="shared" si="116"/>
        <v>0</v>
      </c>
      <c r="P364" s="474">
        <f t="shared" si="116"/>
        <v>65772.800000000003</v>
      </c>
      <c r="Q364" s="474">
        <f t="shared" si="116"/>
        <v>275447.65000000002</v>
      </c>
    </row>
    <row r="365" spans="1:17" s="123" customFormat="1" ht="16.5" thickTop="1" x14ac:dyDescent="0.25">
      <c r="A365" s="404" t="s">
        <v>727</v>
      </c>
      <c r="B365" s="404"/>
      <c r="C365" s="404"/>
      <c r="D365" s="598"/>
      <c r="E365" s="504"/>
      <c r="F365" s="516"/>
      <c r="G365" s="516"/>
      <c r="H365" s="516"/>
      <c r="I365" s="516"/>
      <c r="J365" s="516"/>
      <c r="K365" s="516"/>
      <c r="L365" s="516"/>
      <c r="M365" s="516"/>
      <c r="N365" s="516"/>
      <c r="O365" s="516"/>
      <c r="P365" s="516"/>
      <c r="Q365" s="516"/>
    </row>
    <row r="366" spans="1:17" s="124" customFormat="1" x14ac:dyDescent="0.25">
      <c r="A366" s="53">
        <v>295</v>
      </c>
      <c r="B366" s="599" t="s">
        <v>728</v>
      </c>
      <c r="C366" s="599" t="s">
        <v>244</v>
      </c>
      <c r="D366" s="601" t="s">
        <v>649</v>
      </c>
      <c r="E366" s="602"/>
      <c r="F366" s="472">
        <v>111552.84</v>
      </c>
      <c r="G366" s="395">
        <f>+F366+E366</f>
        <v>111552.84</v>
      </c>
      <c r="H366" s="369">
        <f t="shared" ref="H366:H367" si="117">ROUND(IF(((G366-J366-K366-O366)&gt;34685.01)*((G366-J366-K366-O366)&lt;52027.43),(((G366-J366-K366-O366)-34685.01)*0.15),+IF(((G366-J366-K366-O366)&gt;52027.43)*((G366-J366-K366-O366)&lt;72260.26),((((G366-J366-K366-O366)-52027.43)*0.2)+2601.33),+IF((G366-J366-K366-O366)&gt;72260.26,(((G366-J366-K366-O366)-72260.26)*25%)+6648,0))),2)</f>
        <v>14822.95</v>
      </c>
      <c r="I366" s="395">
        <v>0</v>
      </c>
      <c r="J366" s="395">
        <f t="shared" si="34"/>
        <v>3201.57</v>
      </c>
      <c r="K366" s="395">
        <f t="shared" si="35"/>
        <v>3391.21</v>
      </c>
      <c r="L366" s="395">
        <f t="shared" si="36"/>
        <v>7920.25</v>
      </c>
      <c r="M366" s="395">
        <f t="shared" si="37"/>
        <v>7909.1</v>
      </c>
      <c r="N366" s="395">
        <f t="shared" si="38"/>
        <v>717.6</v>
      </c>
      <c r="O366" s="418">
        <v>0</v>
      </c>
      <c r="P366" s="395">
        <f t="shared" si="90"/>
        <v>21415.73</v>
      </c>
      <c r="Q366" s="658">
        <f t="shared" si="39"/>
        <v>90137.11</v>
      </c>
    </row>
    <row r="367" spans="1:17" s="124" customFormat="1" ht="16.5" customHeight="1" x14ac:dyDescent="0.25">
      <c r="A367" s="96">
        <f t="shared" si="95"/>
        <v>296</v>
      </c>
      <c r="B367" s="35" t="s">
        <v>729</v>
      </c>
      <c r="C367" s="35" t="s">
        <v>245</v>
      </c>
      <c r="D367" s="36" t="s">
        <v>730</v>
      </c>
      <c r="E367" s="371"/>
      <c r="F367" s="460">
        <v>39371.599999999999</v>
      </c>
      <c r="G367" s="381">
        <f>+F367+E367</f>
        <v>39371.599999999999</v>
      </c>
      <c r="H367" s="369">
        <f t="shared" si="117"/>
        <v>353.96</v>
      </c>
      <c r="I367" s="381">
        <v>0</v>
      </c>
      <c r="J367" s="381">
        <f t="shared" si="34"/>
        <v>1129.96</v>
      </c>
      <c r="K367" s="381">
        <f t="shared" si="35"/>
        <v>1196.9000000000001</v>
      </c>
      <c r="L367" s="381">
        <f t="shared" si="36"/>
        <v>2795.38</v>
      </c>
      <c r="M367" s="381">
        <f t="shared" si="37"/>
        <v>2791.45</v>
      </c>
      <c r="N367" s="381">
        <f t="shared" si="38"/>
        <v>452.77</v>
      </c>
      <c r="O367" s="436">
        <v>0</v>
      </c>
      <c r="P367" s="381">
        <f t="shared" si="90"/>
        <v>2680.82</v>
      </c>
      <c r="Q367" s="660">
        <f t="shared" si="39"/>
        <v>36690.78</v>
      </c>
    </row>
    <row r="368" spans="1:17" s="124" customFormat="1" ht="16.5" customHeight="1" thickBot="1" x14ac:dyDescent="0.3">
      <c r="A368" s="437"/>
      <c r="B368" s="461"/>
      <c r="C368" s="461"/>
      <c r="D368" s="462"/>
      <c r="E368" s="463"/>
      <c r="F368" s="474">
        <f>SUM(F366:F367)</f>
        <v>150924.44</v>
      </c>
      <c r="G368" s="474">
        <f t="shared" ref="G368:Q368" si="118">SUM(G366:G367)</f>
        <v>150924.44</v>
      </c>
      <c r="H368" s="474">
        <f t="shared" si="118"/>
        <v>15176.91</v>
      </c>
      <c r="I368" s="474">
        <f t="shared" si="118"/>
        <v>0</v>
      </c>
      <c r="J368" s="474">
        <f t="shared" si="118"/>
        <v>4331.5300000000007</v>
      </c>
      <c r="K368" s="474">
        <f t="shared" si="118"/>
        <v>4588.1100000000006</v>
      </c>
      <c r="L368" s="474">
        <f t="shared" si="118"/>
        <v>10715.630000000001</v>
      </c>
      <c r="M368" s="474">
        <f t="shared" si="118"/>
        <v>10700.55</v>
      </c>
      <c r="N368" s="474">
        <f t="shared" si="118"/>
        <v>1170.3699999999999</v>
      </c>
      <c r="O368" s="474">
        <f t="shared" si="118"/>
        <v>0</v>
      </c>
      <c r="P368" s="474">
        <f t="shared" si="118"/>
        <v>24096.55</v>
      </c>
      <c r="Q368" s="474">
        <f t="shared" si="118"/>
        <v>126827.89</v>
      </c>
    </row>
    <row r="369" spans="1:17" s="123" customFormat="1" ht="16.5" customHeight="1" thickTop="1" x14ac:dyDescent="0.25">
      <c r="A369" s="404" t="s">
        <v>755</v>
      </c>
      <c r="B369" s="404"/>
      <c r="C369" s="404"/>
      <c r="D369" s="598"/>
      <c r="E369" s="504"/>
      <c r="F369" s="516"/>
      <c r="G369" s="516"/>
      <c r="H369" s="516"/>
      <c r="I369" s="516"/>
      <c r="J369" s="516"/>
      <c r="K369" s="516"/>
      <c r="L369" s="516"/>
      <c r="M369" s="516"/>
      <c r="N369" s="516"/>
      <c r="O369" s="516"/>
      <c r="P369" s="516"/>
      <c r="Q369" s="516"/>
    </row>
    <row r="370" spans="1:17" s="124" customFormat="1" ht="16.5" thickBot="1" x14ac:dyDescent="0.3">
      <c r="A370" s="396">
        <f>1+A367</f>
        <v>297</v>
      </c>
      <c r="B370" s="469" t="s">
        <v>731</v>
      </c>
      <c r="C370" s="469" t="s">
        <v>246</v>
      </c>
      <c r="D370" s="470" t="s">
        <v>732</v>
      </c>
      <c r="E370" s="471"/>
      <c r="F370" s="472">
        <v>111552.84</v>
      </c>
      <c r="G370" s="395">
        <f t="shared" ref="G370:G390" si="119">+F370+E370</f>
        <v>111552.84</v>
      </c>
      <c r="H370" s="369">
        <f t="shared" ref="H370:H390" si="120">ROUND(IF(((G370-J370-K370-O370)&gt;34685.01)*((G370-J370-K370-O370)&lt;52027.43),(((G370-J370-K370-O370)-34685.01)*0.15),+IF(((G370-J370-K370-O370)&gt;52027.43)*((G370-J370-K370-O370)&lt;72260.26),((((G370-J370-K370-O370)-52027.43)*0.2)+2601.33),+IF((G370-J370-K370-O370)&gt;72260.26,(((G370-J370-K370-O370)-72260.26)*25%)+6648,0))),2)</f>
        <v>14822.95</v>
      </c>
      <c r="I370" s="395">
        <v>0</v>
      </c>
      <c r="J370" s="395">
        <f t="shared" si="34"/>
        <v>3201.57</v>
      </c>
      <c r="K370" s="395">
        <f t="shared" si="35"/>
        <v>3391.21</v>
      </c>
      <c r="L370" s="395">
        <f t="shared" si="36"/>
        <v>7920.25</v>
      </c>
      <c r="M370" s="395">
        <f t="shared" si="37"/>
        <v>7909.1</v>
      </c>
      <c r="N370" s="395">
        <f t="shared" si="38"/>
        <v>717.6</v>
      </c>
      <c r="O370" s="418">
        <v>0</v>
      </c>
      <c r="P370" s="395">
        <f t="shared" si="90"/>
        <v>21415.73</v>
      </c>
      <c r="Q370" s="658">
        <f t="shared" si="39"/>
        <v>90137.11</v>
      </c>
    </row>
    <row r="371" spans="1:17" s="124" customFormat="1" ht="16.5" thickBot="1" x14ac:dyDescent="0.3">
      <c r="A371" s="30">
        <f t="shared" si="95"/>
        <v>298</v>
      </c>
      <c r="B371" s="35" t="s">
        <v>733</v>
      </c>
      <c r="C371" s="35" t="s">
        <v>247</v>
      </c>
      <c r="D371" s="36" t="s">
        <v>734</v>
      </c>
      <c r="E371" s="371"/>
      <c r="F371" s="456">
        <v>59845.87</v>
      </c>
      <c r="G371" s="395">
        <f t="shared" si="119"/>
        <v>59845.87</v>
      </c>
      <c r="H371" s="369">
        <f t="shared" si="120"/>
        <v>3457.64</v>
      </c>
      <c r="I371" s="369">
        <v>0</v>
      </c>
      <c r="J371" s="369">
        <f t="shared" si="34"/>
        <v>1717.58</v>
      </c>
      <c r="K371" s="369">
        <f t="shared" si="35"/>
        <v>1819.31</v>
      </c>
      <c r="L371" s="369">
        <f t="shared" si="36"/>
        <v>4249.0600000000004</v>
      </c>
      <c r="M371" s="369">
        <f t="shared" si="37"/>
        <v>4243.07</v>
      </c>
      <c r="N371" s="369">
        <f t="shared" si="38"/>
        <v>688.23</v>
      </c>
      <c r="O371" s="422">
        <v>0</v>
      </c>
      <c r="P371" s="369">
        <f t="shared" si="90"/>
        <v>6994.5299999999988</v>
      </c>
      <c r="Q371" s="659">
        <f t="shared" si="39"/>
        <v>52851.340000000004</v>
      </c>
    </row>
    <row r="372" spans="1:17" s="124" customFormat="1" ht="16.5" thickBot="1" x14ac:dyDescent="0.3">
      <c r="A372" s="30">
        <f t="shared" si="95"/>
        <v>299</v>
      </c>
      <c r="B372" s="35" t="s">
        <v>735</v>
      </c>
      <c r="C372" s="35" t="s">
        <v>248</v>
      </c>
      <c r="D372" s="36" t="s">
        <v>359</v>
      </c>
      <c r="E372" s="371"/>
      <c r="F372" s="456">
        <v>32809.660000000003</v>
      </c>
      <c r="G372" s="395">
        <f t="shared" si="119"/>
        <v>32809.660000000003</v>
      </c>
      <c r="H372" s="369">
        <f t="shared" si="120"/>
        <v>0</v>
      </c>
      <c r="I372" s="369">
        <v>0</v>
      </c>
      <c r="J372" s="369">
        <f t="shared" si="34"/>
        <v>941.64</v>
      </c>
      <c r="K372" s="369">
        <f t="shared" si="35"/>
        <v>997.41</v>
      </c>
      <c r="L372" s="369">
        <f t="shared" si="36"/>
        <v>2329.4899999999998</v>
      </c>
      <c r="M372" s="369">
        <f t="shared" si="37"/>
        <v>2326.1999999999998</v>
      </c>
      <c r="N372" s="369">
        <f t="shared" si="38"/>
        <v>377.31</v>
      </c>
      <c r="O372" s="422">
        <v>0</v>
      </c>
      <c r="P372" s="369">
        <f t="shared" si="90"/>
        <v>1939.05</v>
      </c>
      <c r="Q372" s="659">
        <f t="shared" si="39"/>
        <v>30870.610000000004</v>
      </c>
    </row>
    <row r="373" spans="1:17" s="124" customFormat="1" ht="16.5" thickBot="1" x14ac:dyDescent="0.3">
      <c r="A373" s="30">
        <f t="shared" si="95"/>
        <v>300</v>
      </c>
      <c r="B373" s="35" t="s">
        <v>736</v>
      </c>
      <c r="C373" s="35" t="s">
        <v>249</v>
      </c>
      <c r="D373" s="36" t="s">
        <v>359</v>
      </c>
      <c r="E373" s="371"/>
      <c r="F373" s="456">
        <v>32809.660000000003</v>
      </c>
      <c r="G373" s="395">
        <f t="shared" si="119"/>
        <v>32809.660000000003</v>
      </c>
      <c r="H373" s="369">
        <f t="shared" si="120"/>
        <v>0</v>
      </c>
      <c r="I373" s="369">
        <v>0</v>
      </c>
      <c r="J373" s="369">
        <f t="shared" si="34"/>
        <v>941.64</v>
      </c>
      <c r="K373" s="369">
        <f t="shared" si="35"/>
        <v>997.41</v>
      </c>
      <c r="L373" s="369">
        <f t="shared" si="36"/>
        <v>2329.4899999999998</v>
      </c>
      <c r="M373" s="369">
        <f t="shared" si="37"/>
        <v>2326.1999999999998</v>
      </c>
      <c r="N373" s="369">
        <f t="shared" si="38"/>
        <v>377.31</v>
      </c>
      <c r="O373" s="422">
        <v>0</v>
      </c>
      <c r="P373" s="369">
        <f t="shared" si="90"/>
        <v>1939.05</v>
      </c>
      <c r="Q373" s="659">
        <f t="shared" si="39"/>
        <v>30870.610000000004</v>
      </c>
    </row>
    <row r="374" spans="1:17" s="124" customFormat="1" ht="16.5" thickBot="1" x14ac:dyDescent="0.3">
      <c r="A374" s="30">
        <f t="shared" si="95"/>
        <v>301</v>
      </c>
      <c r="B374" s="35" t="s">
        <v>737</v>
      </c>
      <c r="C374" s="35" t="s">
        <v>251</v>
      </c>
      <c r="D374" s="36" t="s">
        <v>738</v>
      </c>
      <c r="E374" s="371"/>
      <c r="F374" s="456">
        <v>32809.660000000003</v>
      </c>
      <c r="G374" s="395">
        <f t="shared" si="119"/>
        <v>32809.660000000003</v>
      </c>
      <c r="H374" s="369">
        <f t="shared" si="120"/>
        <v>0</v>
      </c>
      <c r="I374" s="369">
        <v>0</v>
      </c>
      <c r="J374" s="369">
        <f t="shared" si="34"/>
        <v>941.64</v>
      </c>
      <c r="K374" s="369">
        <f t="shared" si="35"/>
        <v>997.41</v>
      </c>
      <c r="L374" s="369">
        <f t="shared" si="36"/>
        <v>2329.4899999999998</v>
      </c>
      <c r="M374" s="369">
        <f t="shared" si="37"/>
        <v>2326.1999999999998</v>
      </c>
      <c r="N374" s="369">
        <f t="shared" si="38"/>
        <v>377.31</v>
      </c>
      <c r="O374" s="422">
        <v>0</v>
      </c>
      <c r="P374" s="369">
        <f t="shared" si="90"/>
        <v>1939.05</v>
      </c>
      <c r="Q374" s="659">
        <f t="shared" si="39"/>
        <v>30870.610000000004</v>
      </c>
    </row>
    <row r="375" spans="1:17" s="124" customFormat="1" ht="16.5" thickBot="1" x14ac:dyDescent="0.3">
      <c r="A375" s="30">
        <f t="shared" si="95"/>
        <v>302</v>
      </c>
      <c r="B375" s="35" t="s">
        <v>739</v>
      </c>
      <c r="C375" s="35" t="s">
        <v>250</v>
      </c>
      <c r="D375" s="36" t="s">
        <v>738</v>
      </c>
      <c r="E375" s="371"/>
      <c r="F375" s="456">
        <v>32809.660000000003</v>
      </c>
      <c r="G375" s="395">
        <f t="shared" si="119"/>
        <v>32809.660000000003</v>
      </c>
      <c r="H375" s="369">
        <f t="shared" si="120"/>
        <v>0</v>
      </c>
      <c r="I375" s="369">
        <v>0</v>
      </c>
      <c r="J375" s="369">
        <f t="shared" si="34"/>
        <v>941.64</v>
      </c>
      <c r="K375" s="369">
        <f t="shared" si="35"/>
        <v>997.41</v>
      </c>
      <c r="L375" s="369">
        <f t="shared" si="36"/>
        <v>2329.4899999999998</v>
      </c>
      <c r="M375" s="369">
        <f t="shared" si="37"/>
        <v>2326.1999999999998</v>
      </c>
      <c r="N375" s="369">
        <f t="shared" si="38"/>
        <v>377.31</v>
      </c>
      <c r="O375" s="422">
        <v>0</v>
      </c>
      <c r="P375" s="369">
        <f t="shared" si="90"/>
        <v>1939.05</v>
      </c>
      <c r="Q375" s="659">
        <f t="shared" si="39"/>
        <v>30870.610000000004</v>
      </c>
    </row>
    <row r="376" spans="1:17" s="124" customFormat="1" ht="16.5" thickBot="1" x14ac:dyDescent="0.3">
      <c r="A376" s="30">
        <f t="shared" si="95"/>
        <v>303</v>
      </c>
      <c r="B376" s="35" t="s">
        <v>740</v>
      </c>
      <c r="C376" s="35" t="s">
        <v>259</v>
      </c>
      <c r="D376" s="36" t="s">
        <v>741</v>
      </c>
      <c r="E376" s="371"/>
      <c r="F376" s="456">
        <v>19685.8</v>
      </c>
      <c r="G376" s="395">
        <f t="shared" si="119"/>
        <v>19685.8</v>
      </c>
      <c r="H376" s="369">
        <f t="shared" si="120"/>
        <v>0</v>
      </c>
      <c r="I376" s="369">
        <v>0</v>
      </c>
      <c r="J376" s="369">
        <f t="shared" si="34"/>
        <v>564.98</v>
      </c>
      <c r="K376" s="369">
        <f t="shared" si="35"/>
        <v>598.45000000000005</v>
      </c>
      <c r="L376" s="369">
        <f t="shared" si="36"/>
        <v>1397.69</v>
      </c>
      <c r="M376" s="369">
        <f t="shared" si="37"/>
        <v>1395.72</v>
      </c>
      <c r="N376" s="369">
        <f t="shared" si="38"/>
        <v>226.39</v>
      </c>
      <c r="O376" s="422">
        <v>0</v>
      </c>
      <c r="P376" s="369">
        <f t="shared" si="90"/>
        <v>1163.43</v>
      </c>
      <c r="Q376" s="659">
        <f t="shared" si="39"/>
        <v>18522.37</v>
      </c>
    </row>
    <row r="377" spans="1:17" s="124" customFormat="1" ht="16.5" thickBot="1" x14ac:dyDescent="0.3">
      <c r="A377" s="30">
        <f t="shared" si="95"/>
        <v>304</v>
      </c>
      <c r="B377" s="35" t="s">
        <v>742</v>
      </c>
      <c r="C377" s="35" t="s">
        <v>265</v>
      </c>
      <c r="D377" s="36" t="s">
        <v>741</v>
      </c>
      <c r="E377" s="371"/>
      <c r="F377" s="456">
        <v>19685.8</v>
      </c>
      <c r="G377" s="395">
        <f t="shared" si="119"/>
        <v>19685.8</v>
      </c>
      <c r="H377" s="369">
        <f t="shared" si="120"/>
        <v>0</v>
      </c>
      <c r="I377" s="369">
        <v>0</v>
      </c>
      <c r="J377" s="369">
        <f t="shared" si="34"/>
        <v>564.98</v>
      </c>
      <c r="K377" s="369">
        <f t="shared" si="35"/>
        <v>598.45000000000005</v>
      </c>
      <c r="L377" s="369">
        <f t="shared" si="36"/>
        <v>1397.69</v>
      </c>
      <c r="M377" s="369">
        <f t="shared" si="37"/>
        <v>1395.72</v>
      </c>
      <c r="N377" s="369">
        <f t="shared" si="38"/>
        <v>226.39</v>
      </c>
      <c r="O377" s="422">
        <v>0</v>
      </c>
      <c r="P377" s="369">
        <f t="shared" si="90"/>
        <v>1163.43</v>
      </c>
      <c r="Q377" s="659">
        <f t="shared" si="39"/>
        <v>18522.37</v>
      </c>
    </row>
    <row r="378" spans="1:17" s="124" customFormat="1" ht="16.5" thickBot="1" x14ac:dyDescent="0.3">
      <c r="A378" s="30">
        <v>365</v>
      </c>
      <c r="B378" s="35" t="s">
        <v>743</v>
      </c>
      <c r="C378" s="35" t="s">
        <v>263</v>
      </c>
      <c r="D378" s="36" t="s">
        <v>741</v>
      </c>
      <c r="E378" s="371"/>
      <c r="F378" s="456">
        <v>19685.8</v>
      </c>
      <c r="G378" s="395">
        <f t="shared" si="119"/>
        <v>19685.8</v>
      </c>
      <c r="H378" s="369">
        <f t="shared" si="120"/>
        <v>0</v>
      </c>
      <c r="I378" s="369">
        <v>0</v>
      </c>
      <c r="J378" s="369">
        <f t="shared" si="34"/>
        <v>564.98</v>
      </c>
      <c r="K378" s="369">
        <f t="shared" si="35"/>
        <v>598.45000000000005</v>
      </c>
      <c r="L378" s="369">
        <f t="shared" si="36"/>
        <v>1397.69</v>
      </c>
      <c r="M378" s="369">
        <f t="shared" si="37"/>
        <v>1395.72</v>
      </c>
      <c r="N378" s="369">
        <f t="shared" si="38"/>
        <v>226.39</v>
      </c>
      <c r="O378" s="422">
        <v>0</v>
      </c>
      <c r="P378" s="369">
        <f t="shared" si="90"/>
        <v>1163.43</v>
      </c>
      <c r="Q378" s="659">
        <f t="shared" si="39"/>
        <v>18522.37</v>
      </c>
    </row>
    <row r="379" spans="1:17" s="124" customFormat="1" ht="16.5" thickBot="1" x14ac:dyDescent="0.3">
      <c r="A379" s="30">
        <v>306</v>
      </c>
      <c r="B379" s="35" t="s">
        <v>744</v>
      </c>
      <c r="C379" s="35" t="s">
        <v>261</v>
      </c>
      <c r="D379" s="36" t="s">
        <v>741</v>
      </c>
      <c r="E379" s="371"/>
      <c r="F379" s="456">
        <v>19685.8</v>
      </c>
      <c r="G379" s="395">
        <f t="shared" si="119"/>
        <v>19685.8</v>
      </c>
      <c r="H379" s="369">
        <f t="shared" si="120"/>
        <v>0</v>
      </c>
      <c r="I379" s="369">
        <v>0</v>
      </c>
      <c r="J379" s="369">
        <f t="shared" si="34"/>
        <v>564.98</v>
      </c>
      <c r="K379" s="369">
        <f t="shared" si="35"/>
        <v>598.45000000000005</v>
      </c>
      <c r="L379" s="369">
        <f t="shared" si="36"/>
        <v>1397.69</v>
      </c>
      <c r="M379" s="369">
        <f t="shared" si="37"/>
        <v>1395.72</v>
      </c>
      <c r="N379" s="369">
        <f t="shared" si="38"/>
        <v>226.39</v>
      </c>
      <c r="O379" s="422">
        <v>0</v>
      </c>
      <c r="P379" s="369">
        <f t="shared" si="90"/>
        <v>1163.43</v>
      </c>
      <c r="Q379" s="659">
        <f t="shared" si="39"/>
        <v>18522.37</v>
      </c>
    </row>
    <row r="380" spans="1:17" s="124" customFormat="1" ht="16.5" thickBot="1" x14ac:dyDescent="0.3">
      <c r="A380" s="30">
        <f t="shared" si="95"/>
        <v>307</v>
      </c>
      <c r="B380" s="35" t="s">
        <v>745</v>
      </c>
      <c r="C380" s="35" t="s">
        <v>252</v>
      </c>
      <c r="D380" s="36" t="s">
        <v>741</v>
      </c>
      <c r="E380" s="371"/>
      <c r="F380" s="456">
        <v>19685.8</v>
      </c>
      <c r="G380" s="395">
        <f t="shared" si="119"/>
        <v>19685.8</v>
      </c>
      <c r="H380" s="369">
        <f t="shared" si="120"/>
        <v>0</v>
      </c>
      <c r="I380" s="369">
        <v>0</v>
      </c>
      <c r="J380" s="369">
        <f t="shared" si="34"/>
        <v>564.98</v>
      </c>
      <c r="K380" s="369">
        <f t="shared" si="35"/>
        <v>598.45000000000005</v>
      </c>
      <c r="L380" s="369">
        <f t="shared" si="36"/>
        <v>1397.69</v>
      </c>
      <c r="M380" s="369">
        <f t="shared" si="37"/>
        <v>1395.72</v>
      </c>
      <c r="N380" s="369">
        <f t="shared" si="38"/>
        <v>226.39</v>
      </c>
      <c r="O380" s="422">
        <v>0</v>
      </c>
      <c r="P380" s="369">
        <f t="shared" si="90"/>
        <v>1163.43</v>
      </c>
      <c r="Q380" s="659">
        <f t="shared" si="39"/>
        <v>18522.37</v>
      </c>
    </row>
    <row r="381" spans="1:17" s="124" customFormat="1" ht="16.5" thickBot="1" x14ac:dyDescent="0.3">
      <c r="A381" s="30">
        <f t="shared" si="95"/>
        <v>308</v>
      </c>
      <c r="B381" s="35" t="s">
        <v>746</v>
      </c>
      <c r="C381" s="35" t="s">
        <v>264</v>
      </c>
      <c r="D381" s="36" t="s">
        <v>741</v>
      </c>
      <c r="E381" s="371"/>
      <c r="F381" s="456">
        <v>19685.8</v>
      </c>
      <c r="G381" s="395">
        <f t="shared" si="119"/>
        <v>19685.8</v>
      </c>
      <c r="H381" s="369">
        <f t="shared" si="120"/>
        <v>0</v>
      </c>
      <c r="I381" s="369">
        <v>0</v>
      </c>
      <c r="J381" s="369">
        <f t="shared" si="34"/>
        <v>564.98</v>
      </c>
      <c r="K381" s="369">
        <f t="shared" si="35"/>
        <v>598.45000000000005</v>
      </c>
      <c r="L381" s="369">
        <f t="shared" si="36"/>
        <v>1397.69</v>
      </c>
      <c r="M381" s="369">
        <f t="shared" si="37"/>
        <v>1395.72</v>
      </c>
      <c r="N381" s="369">
        <f t="shared" si="38"/>
        <v>226.39</v>
      </c>
      <c r="O381" s="422">
        <v>0</v>
      </c>
      <c r="P381" s="369">
        <f t="shared" si="90"/>
        <v>1163.43</v>
      </c>
      <c r="Q381" s="659">
        <f t="shared" si="39"/>
        <v>18522.37</v>
      </c>
    </row>
    <row r="382" spans="1:17" s="124" customFormat="1" ht="16.5" thickBot="1" x14ac:dyDescent="0.3">
      <c r="A382" s="30">
        <f t="shared" si="95"/>
        <v>309</v>
      </c>
      <c r="B382" s="35" t="s">
        <v>747</v>
      </c>
      <c r="C382" s="35" t="s">
        <v>260</v>
      </c>
      <c r="D382" s="36" t="s">
        <v>741</v>
      </c>
      <c r="E382" s="371"/>
      <c r="F382" s="456">
        <v>19685.8</v>
      </c>
      <c r="G382" s="395">
        <f t="shared" si="119"/>
        <v>19685.8</v>
      </c>
      <c r="H382" s="369">
        <f t="shared" si="120"/>
        <v>0</v>
      </c>
      <c r="I382" s="369">
        <v>0</v>
      </c>
      <c r="J382" s="369">
        <f t="shared" si="34"/>
        <v>564.98</v>
      </c>
      <c r="K382" s="369">
        <f t="shared" si="35"/>
        <v>598.45000000000005</v>
      </c>
      <c r="L382" s="369">
        <f t="shared" si="36"/>
        <v>1397.69</v>
      </c>
      <c r="M382" s="369">
        <f t="shared" si="37"/>
        <v>1395.72</v>
      </c>
      <c r="N382" s="369">
        <f t="shared" si="38"/>
        <v>226.39</v>
      </c>
      <c r="O382" s="422">
        <v>0</v>
      </c>
      <c r="P382" s="369">
        <f t="shared" si="90"/>
        <v>1163.43</v>
      </c>
      <c r="Q382" s="659">
        <f t="shared" si="39"/>
        <v>18522.37</v>
      </c>
    </row>
    <row r="383" spans="1:17" s="124" customFormat="1" ht="16.5" thickBot="1" x14ac:dyDescent="0.3">
      <c r="A383" s="30">
        <f t="shared" ref="A383:A401" si="121">1+A382</f>
        <v>310</v>
      </c>
      <c r="B383" s="35" t="s">
        <v>748</v>
      </c>
      <c r="C383" s="35" t="s">
        <v>258</v>
      </c>
      <c r="D383" s="36" t="s">
        <v>741</v>
      </c>
      <c r="E383" s="371"/>
      <c r="F383" s="456">
        <v>19685.8</v>
      </c>
      <c r="G383" s="395">
        <f t="shared" si="119"/>
        <v>19685.8</v>
      </c>
      <c r="H383" s="369">
        <f t="shared" si="120"/>
        <v>0</v>
      </c>
      <c r="I383" s="369">
        <v>709.56</v>
      </c>
      <c r="J383" s="369">
        <f t="shared" si="34"/>
        <v>564.98</v>
      </c>
      <c r="K383" s="369">
        <f t="shared" si="35"/>
        <v>598.45000000000005</v>
      </c>
      <c r="L383" s="369">
        <f t="shared" si="36"/>
        <v>1397.69</v>
      </c>
      <c r="M383" s="369">
        <f t="shared" si="37"/>
        <v>1395.72</v>
      </c>
      <c r="N383" s="369">
        <f t="shared" si="38"/>
        <v>226.39</v>
      </c>
      <c r="O383" s="422">
        <v>0</v>
      </c>
      <c r="P383" s="369">
        <f t="shared" si="90"/>
        <v>1872.99</v>
      </c>
      <c r="Q383" s="659">
        <f t="shared" si="39"/>
        <v>17812.809999999998</v>
      </c>
    </row>
    <row r="384" spans="1:17" s="124" customFormat="1" ht="16.5" thickBot="1" x14ac:dyDescent="0.3">
      <c r="A384" s="30">
        <f t="shared" si="121"/>
        <v>311</v>
      </c>
      <c r="B384" s="35" t="s">
        <v>749</v>
      </c>
      <c r="C384" s="35" t="s">
        <v>253</v>
      </c>
      <c r="D384" s="603" t="s">
        <v>741</v>
      </c>
      <c r="E384" s="371"/>
      <c r="F384" s="456">
        <v>19685.8</v>
      </c>
      <c r="G384" s="395">
        <f t="shared" si="119"/>
        <v>19685.8</v>
      </c>
      <c r="H384" s="369">
        <f t="shared" si="120"/>
        <v>0</v>
      </c>
      <c r="I384" s="369">
        <v>0</v>
      </c>
      <c r="J384" s="369">
        <f t="shared" si="34"/>
        <v>564.98</v>
      </c>
      <c r="K384" s="369">
        <f t="shared" si="35"/>
        <v>598.45000000000005</v>
      </c>
      <c r="L384" s="369">
        <f t="shared" si="36"/>
        <v>1397.69</v>
      </c>
      <c r="M384" s="369">
        <f t="shared" si="37"/>
        <v>1395.72</v>
      </c>
      <c r="N384" s="369">
        <f t="shared" si="38"/>
        <v>226.39</v>
      </c>
      <c r="O384" s="422">
        <v>0</v>
      </c>
      <c r="P384" s="369">
        <f t="shared" si="90"/>
        <v>1163.43</v>
      </c>
      <c r="Q384" s="659">
        <f t="shared" si="39"/>
        <v>18522.37</v>
      </c>
    </row>
    <row r="385" spans="1:17" s="124" customFormat="1" ht="16.5" thickBot="1" x14ac:dyDescent="0.3">
      <c r="A385" s="30">
        <f t="shared" si="121"/>
        <v>312</v>
      </c>
      <c r="B385" s="35" t="s">
        <v>750</v>
      </c>
      <c r="C385" s="35" t="s">
        <v>255</v>
      </c>
      <c r="D385" s="36" t="s">
        <v>741</v>
      </c>
      <c r="E385" s="371"/>
      <c r="F385" s="456">
        <v>19685.8</v>
      </c>
      <c r="G385" s="395">
        <f t="shared" si="119"/>
        <v>19685.8</v>
      </c>
      <c r="H385" s="369">
        <f t="shared" si="120"/>
        <v>0</v>
      </c>
      <c r="I385" s="369">
        <v>0</v>
      </c>
      <c r="J385" s="369">
        <f t="shared" si="34"/>
        <v>564.98</v>
      </c>
      <c r="K385" s="369">
        <f t="shared" si="35"/>
        <v>598.45000000000005</v>
      </c>
      <c r="L385" s="369">
        <f t="shared" si="36"/>
        <v>1397.69</v>
      </c>
      <c r="M385" s="369">
        <f t="shared" si="37"/>
        <v>1395.72</v>
      </c>
      <c r="N385" s="369">
        <f t="shared" si="38"/>
        <v>226.39</v>
      </c>
      <c r="O385" s="422">
        <v>0</v>
      </c>
      <c r="P385" s="369">
        <f t="shared" si="90"/>
        <v>1163.43</v>
      </c>
      <c r="Q385" s="659">
        <f t="shared" si="39"/>
        <v>18522.37</v>
      </c>
    </row>
    <row r="386" spans="1:17" s="124" customFormat="1" ht="16.5" thickBot="1" x14ac:dyDescent="0.3">
      <c r="A386" s="30">
        <f t="shared" si="121"/>
        <v>313</v>
      </c>
      <c r="B386" s="35" t="s">
        <v>751</v>
      </c>
      <c r="C386" s="35" t="s">
        <v>262</v>
      </c>
      <c r="D386" s="36" t="s">
        <v>741</v>
      </c>
      <c r="E386" s="371"/>
      <c r="F386" s="456">
        <v>19685.8</v>
      </c>
      <c r="G386" s="395">
        <f t="shared" si="119"/>
        <v>19685.8</v>
      </c>
      <c r="H386" s="369">
        <f t="shared" si="120"/>
        <v>0</v>
      </c>
      <c r="I386" s="369">
        <v>0</v>
      </c>
      <c r="J386" s="369">
        <f t="shared" si="34"/>
        <v>564.98</v>
      </c>
      <c r="K386" s="369">
        <f t="shared" si="35"/>
        <v>598.45000000000005</v>
      </c>
      <c r="L386" s="369">
        <f t="shared" si="36"/>
        <v>1397.69</v>
      </c>
      <c r="M386" s="369">
        <f t="shared" si="37"/>
        <v>1395.72</v>
      </c>
      <c r="N386" s="369">
        <f t="shared" si="38"/>
        <v>226.39</v>
      </c>
      <c r="O386" s="422">
        <v>0</v>
      </c>
      <c r="P386" s="369">
        <f t="shared" si="90"/>
        <v>1163.43</v>
      </c>
      <c r="Q386" s="659">
        <f t="shared" si="39"/>
        <v>18522.37</v>
      </c>
    </row>
    <row r="387" spans="1:17" s="124" customFormat="1" ht="16.5" thickBot="1" x14ac:dyDescent="0.3">
      <c r="A387" s="30">
        <f t="shared" si="121"/>
        <v>314</v>
      </c>
      <c r="B387" s="35" t="s">
        <v>752</v>
      </c>
      <c r="C387" s="35" t="s">
        <v>256</v>
      </c>
      <c r="D387" s="36" t="s">
        <v>741</v>
      </c>
      <c r="E387" s="371"/>
      <c r="F387" s="456">
        <v>19685.8</v>
      </c>
      <c r="G387" s="395">
        <f t="shared" si="119"/>
        <v>19685.8</v>
      </c>
      <c r="H387" s="369">
        <f t="shared" si="120"/>
        <v>0</v>
      </c>
      <c r="I387" s="369">
        <v>0</v>
      </c>
      <c r="J387" s="369">
        <f t="shared" si="34"/>
        <v>564.98</v>
      </c>
      <c r="K387" s="369">
        <f t="shared" si="35"/>
        <v>598.45000000000005</v>
      </c>
      <c r="L387" s="369">
        <f t="shared" si="36"/>
        <v>1397.69</v>
      </c>
      <c r="M387" s="369">
        <f t="shared" si="37"/>
        <v>1395.72</v>
      </c>
      <c r="N387" s="369">
        <f t="shared" si="38"/>
        <v>226.39</v>
      </c>
      <c r="O387" s="422"/>
      <c r="P387" s="369">
        <f t="shared" si="90"/>
        <v>1163.43</v>
      </c>
      <c r="Q387" s="659">
        <f t="shared" si="39"/>
        <v>18522.37</v>
      </c>
    </row>
    <row r="388" spans="1:17" s="124" customFormat="1" ht="16.5" thickBot="1" x14ac:dyDescent="0.3">
      <c r="A388" s="30">
        <f t="shared" si="121"/>
        <v>315</v>
      </c>
      <c r="B388" s="35" t="s">
        <v>753</v>
      </c>
      <c r="C388" s="35" t="s">
        <v>257</v>
      </c>
      <c r="D388" s="36" t="s">
        <v>741</v>
      </c>
      <c r="E388" s="371"/>
      <c r="F388" s="456">
        <v>19685.8</v>
      </c>
      <c r="G388" s="395">
        <f t="shared" si="119"/>
        <v>19685.8</v>
      </c>
      <c r="H388" s="369">
        <f t="shared" si="120"/>
        <v>0</v>
      </c>
      <c r="I388" s="369">
        <v>0</v>
      </c>
      <c r="J388" s="369">
        <f t="shared" si="34"/>
        <v>564.98</v>
      </c>
      <c r="K388" s="369">
        <f t="shared" si="35"/>
        <v>598.45000000000005</v>
      </c>
      <c r="L388" s="369">
        <f t="shared" si="36"/>
        <v>1397.69</v>
      </c>
      <c r="M388" s="369">
        <f t="shared" si="37"/>
        <v>1395.72</v>
      </c>
      <c r="N388" s="369">
        <f t="shared" si="38"/>
        <v>226.39</v>
      </c>
      <c r="O388" s="422">
        <v>0</v>
      </c>
      <c r="P388" s="369">
        <f t="shared" si="90"/>
        <v>1163.43</v>
      </c>
      <c r="Q388" s="659">
        <f t="shared" si="39"/>
        <v>18522.37</v>
      </c>
    </row>
    <row r="389" spans="1:17" s="124" customFormat="1" x14ac:dyDescent="0.25">
      <c r="A389" s="457">
        <f t="shared" si="121"/>
        <v>316</v>
      </c>
      <c r="B389" s="458" t="s">
        <v>754</v>
      </c>
      <c r="C389" s="458" t="s">
        <v>254</v>
      </c>
      <c r="D389" s="459" t="s">
        <v>741</v>
      </c>
      <c r="E389" s="432"/>
      <c r="F389" s="460">
        <v>19685.8</v>
      </c>
      <c r="G389" s="435">
        <f t="shared" si="119"/>
        <v>19685.8</v>
      </c>
      <c r="H389" s="369">
        <f t="shared" si="120"/>
        <v>0</v>
      </c>
      <c r="I389" s="381">
        <v>0</v>
      </c>
      <c r="J389" s="381">
        <f t="shared" si="34"/>
        <v>564.98</v>
      </c>
      <c r="K389" s="381">
        <f t="shared" si="35"/>
        <v>598.45000000000005</v>
      </c>
      <c r="L389" s="381">
        <f t="shared" si="36"/>
        <v>1397.69</v>
      </c>
      <c r="M389" s="381">
        <f t="shared" si="37"/>
        <v>1395.72</v>
      </c>
      <c r="N389" s="381">
        <f t="shared" si="38"/>
        <v>226.39</v>
      </c>
      <c r="O389" s="436">
        <v>0</v>
      </c>
      <c r="P389" s="381">
        <f t="shared" si="90"/>
        <v>1163.43</v>
      </c>
      <c r="Q389" s="660">
        <f t="shared" si="39"/>
        <v>18522.37</v>
      </c>
    </row>
    <row r="390" spans="1:17" s="124" customFormat="1" x14ac:dyDescent="0.25">
      <c r="A390" s="96">
        <v>354</v>
      </c>
      <c r="B390" s="35" t="s">
        <v>1203</v>
      </c>
      <c r="C390" s="604" t="s">
        <v>1215</v>
      </c>
      <c r="D390" s="36" t="s">
        <v>741</v>
      </c>
      <c r="E390" s="371">
        <v>12718.1</v>
      </c>
      <c r="F390" s="460">
        <v>19685.8</v>
      </c>
      <c r="G390" s="435">
        <f t="shared" si="119"/>
        <v>32403.9</v>
      </c>
      <c r="H390" s="369">
        <f t="shared" si="120"/>
        <v>0</v>
      </c>
      <c r="I390" s="381">
        <v>0</v>
      </c>
      <c r="J390" s="381">
        <f t="shared" si="34"/>
        <v>929.99</v>
      </c>
      <c r="K390" s="381">
        <f t="shared" si="35"/>
        <v>985.08</v>
      </c>
      <c r="L390" s="381">
        <f t="shared" si="36"/>
        <v>2300.6799999999998</v>
      </c>
      <c r="M390" s="381">
        <f t="shared" si="37"/>
        <v>2297.44</v>
      </c>
      <c r="N390" s="381">
        <f t="shared" si="38"/>
        <v>372.64</v>
      </c>
      <c r="O390" s="436">
        <v>0</v>
      </c>
      <c r="P390" s="381">
        <f t="shared" si="90"/>
        <v>1915.0700000000002</v>
      </c>
      <c r="Q390" s="660">
        <f t="shared" si="39"/>
        <v>30488.83</v>
      </c>
    </row>
    <row r="391" spans="1:17" s="124" customFormat="1" ht="16.5" thickBot="1" x14ac:dyDescent="0.3">
      <c r="A391" s="437"/>
      <c r="B391" s="461"/>
      <c r="C391" s="461"/>
      <c r="D391" s="462"/>
      <c r="E391" s="463"/>
      <c r="F391" s="474">
        <f t="shared" ref="F391:Q391" si="122">SUM(F370:F390)</f>
        <v>597924.35</v>
      </c>
      <c r="G391" s="474">
        <f t="shared" si="122"/>
        <v>610642.44999999995</v>
      </c>
      <c r="H391" s="474">
        <f t="shared" si="122"/>
        <v>18280.59</v>
      </c>
      <c r="I391" s="474">
        <f t="shared" si="122"/>
        <v>709.56</v>
      </c>
      <c r="J391" s="474">
        <f t="shared" si="122"/>
        <v>17525.419999999998</v>
      </c>
      <c r="K391" s="474">
        <f t="shared" si="122"/>
        <v>18563.540000000012</v>
      </c>
      <c r="L391" s="474">
        <f t="shared" si="122"/>
        <v>43355.61</v>
      </c>
      <c r="M391" s="474">
        <f t="shared" si="122"/>
        <v>43294.49000000002</v>
      </c>
      <c r="N391" s="474">
        <f t="shared" si="122"/>
        <v>6457.1700000000019</v>
      </c>
      <c r="O391" s="474">
        <f t="shared" si="122"/>
        <v>0</v>
      </c>
      <c r="P391" s="474">
        <f t="shared" si="122"/>
        <v>55079.11</v>
      </c>
      <c r="Q391" s="474">
        <f t="shared" si="122"/>
        <v>555563.34</v>
      </c>
    </row>
    <row r="392" spans="1:17" s="123" customFormat="1" ht="17.25" thickTop="1" thickBot="1" x14ac:dyDescent="0.3">
      <c r="A392" s="351" t="s">
        <v>756</v>
      </c>
      <c r="B392" s="351"/>
      <c r="C392" s="351"/>
      <c r="D392" s="605"/>
      <c r="E392" s="485"/>
      <c r="F392" s="520"/>
      <c r="G392" s="520"/>
      <c r="H392" s="520"/>
      <c r="I392" s="520"/>
      <c r="J392" s="520"/>
      <c r="K392" s="520"/>
      <c r="L392" s="520"/>
      <c r="M392" s="520"/>
      <c r="N392" s="520"/>
      <c r="O392" s="520"/>
      <c r="P392" s="520"/>
      <c r="Q392" s="520"/>
    </row>
    <row r="393" spans="1:17" s="124" customFormat="1" ht="39" customHeight="1" thickBot="1" x14ac:dyDescent="0.3">
      <c r="A393" s="30">
        <v>25</v>
      </c>
      <c r="B393" s="35" t="s">
        <v>354</v>
      </c>
      <c r="C393" s="35" t="s">
        <v>43</v>
      </c>
      <c r="D393" s="36" t="s">
        <v>1191</v>
      </c>
      <c r="E393" s="371"/>
      <c r="F393" s="456">
        <v>100000</v>
      </c>
      <c r="G393" s="395">
        <f>+F393+E393</f>
        <v>100000</v>
      </c>
      <c r="H393" s="369">
        <f>ROUND(IF(((G393-J393-K393-O393)&gt;34685.01)*((G393-J393-K393-O393)&lt;52027.43),(((G393-J393-K393-O393)-34685.01)*0.15),+IF(((G393-J393-K393-O393)&gt;52027.43)*((G393-J393-K393-O393)&lt;72260.26),((((G393-J393-K393-O393)-52027.43)*0.2)+2601.33),+IF((G393-J393-K393-O393)&gt;72260.26,(((G393-J393-K393-O393)-72260.26)*25%)+6648,0))),2)</f>
        <v>12105.44</v>
      </c>
      <c r="I393" s="369">
        <v>0</v>
      </c>
      <c r="J393" s="369">
        <f>ROUND(IF((G393)&gt;(15600*20),((15600*20)*0.0287),(G393)*0.0287),2)</f>
        <v>2870</v>
      </c>
      <c r="K393" s="369">
        <f>ROUND(IF((G393)&gt;(15600*10),((15600*10)*0.0304),(G393)*0.0304),2)</f>
        <v>3040</v>
      </c>
      <c r="L393" s="369">
        <f>ROUND(IF((G393)&gt;(15600*20),((15600*20)*0.071),(G393)*0.071),2)</f>
        <v>7100</v>
      </c>
      <c r="M393" s="369">
        <f>ROUND(IF((G393)&gt;(15600*10),((15600*10)*0.0709),(G393)*0.0709),2)</f>
        <v>7090</v>
      </c>
      <c r="N393" s="369">
        <f>+ROUND(IF(G393&gt;(15600*4),((15600*4)*0.0115),G393*0.0115),2)</f>
        <v>717.6</v>
      </c>
      <c r="O393" s="422">
        <v>0</v>
      </c>
      <c r="P393" s="369">
        <f>H393+J393+I393+K393+O393</f>
        <v>18015.440000000002</v>
      </c>
      <c r="Q393" s="659">
        <f>+G393-P393</f>
        <v>81984.56</v>
      </c>
    </row>
    <row r="394" spans="1:17" s="124" customFormat="1" ht="15.75" customHeight="1" thickBot="1" x14ac:dyDescent="0.3">
      <c r="A394" s="396">
        <f>1+A389</f>
        <v>317</v>
      </c>
      <c r="B394" s="413" t="s">
        <v>757</v>
      </c>
      <c r="C394" s="413" t="s">
        <v>270</v>
      </c>
      <c r="D394" s="517" t="s">
        <v>674</v>
      </c>
      <c r="E394" s="449"/>
      <c r="F394" s="450">
        <v>111552.84</v>
      </c>
      <c r="G394" s="395">
        <f>+F394+E394</f>
        <v>111552.84</v>
      </c>
      <c r="H394" s="369">
        <f t="shared" ref="H394:H395" si="123">ROUND(IF(((G394-J394-K394-O394)&gt;34685.01)*((G394-J394-K394-O394)&lt;52027.43),(((G394-J394-K394-O394)-34685.01)*0.15),+IF(((G394-J394-K394-O394)&gt;52027.43)*((G394-J394-K394-O394)&lt;72260.26),((((G394-J394-K394-O394)-52027.43)*0.2)+2601.33),+IF((G394-J394-K394-O394)&gt;72260.26,(((G394-J394-K394-O394)-72260.26)*25%)+6648,0))),2)</f>
        <v>14485.42</v>
      </c>
      <c r="I394" s="395">
        <v>0</v>
      </c>
      <c r="J394" s="395">
        <f t="shared" si="34"/>
        <v>3201.57</v>
      </c>
      <c r="K394" s="395">
        <f t="shared" si="35"/>
        <v>3391.21</v>
      </c>
      <c r="L394" s="395">
        <f t="shared" si="36"/>
        <v>7920.25</v>
      </c>
      <c r="M394" s="395">
        <f t="shared" si="37"/>
        <v>7909.1</v>
      </c>
      <c r="N394" s="395">
        <f t="shared" si="38"/>
        <v>717.6</v>
      </c>
      <c r="O394" s="521">
        <f>1190.12+160</f>
        <v>1350.12</v>
      </c>
      <c r="P394" s="395">
        <f t="shared" si="90"/>
        <v>22428.32</v>
      </c>
      <c r="Q394" s="658">
        <f t="shared" si="39"/>
        <v>89124.51999999999</v>
      </c>
    </row>
    <row r="395" spans="1:17" s="124" customFormat="1" ht="16.5" thickBot="1" x14ac:dyDescent="0.3">
      <c r="A395" s="30">
        <f>1+A394</f>
        <v>318</v>
      </c>
      <c r="B395" s="427" t="s">
        <v>758</v>
      </c>
      <c r="C395" s="427" t="s">
        <v>271</v>
      </c>
      <c r="D395" s="393" t="s">
        <v>759</v>
      </c>
      <c r="E395" s="394"/>
      <c r="F395" s="451">
        <v>100000</v>
      </c>
      <c r="G395" s="369">
        <f>+F395+E395</f>
        <v>100000</v>
      </c>
      <c r="H395" s="369">
        <f t="shared" si="123"/>
        <v>12105.44</v>
      </c>
      <c r="I395" s="369">
        <v>0</v>
      </c>
      <c r="J395" s="369">
        <f t="shared" si="34"/>
        <v>2870</v>
      </c>
      <c r="K395" s="369">
        <f t="shared" si="35"/>
        <v>3040</v>
      </c>
      <c r="L395" s="369">
        <f t="shared" si="36"/>
        <v>7100</v>
      </c>
      <c r="M395" s="369">
        <f t="shared" si="37"/>
        <v>7090</v>
      </c>
      <c r="N395" s="369">
        <f t="shared" si="38"/>
        <v>717.6</v>
      </c>
      <c r="O395" s="422">
        <v>0</v>
      </c>
      <c r="P395" s="369">
        <f t="shared" si="90"/>
        <v>18015.440000000002</v>
      </c>
      <c r="Q395" s="659">
        <f t="shared" si="39"/>
        <v>81984.56</v>
      </c>
    </row>
    <row r="396" spans="1:17" s="124" customFormat="1" ht="16.5" thickBot="1" x14ac:dyDescent="0.3">
      <c r="A396" s="437"/>
      <c r="B396" s="461"/>
      <c r="C396" s="461"/>
      <c r="D396" s="462"/>
      <c r="E396" s="463"/>
      <c r="F396" s="474">
        <f t="shared" ref="F396:Q396" si="124">SUM(F393:F395)</f>
        <v>311552.83999999997</v>
      </c>
      <c r="G396" s="474">
        <f t="shared" si="124"/>
        <v>311552.83999999997</v>
      </c>
      <c r="H396" s="474">
        <f t="shared" si="124"/>
        <v>38696.300000000003</v>
      </c>
      <c r="I396" s="474">
        <f t="shared" si="124"/>
        <v>0</v>
      </c>
      <c r="J396" s="474">
        <f t="shared" si="124"/>
        <v>8941.57</v>
      </c>
      <c r="K396" s="474">
        <f t="shared" si="124"/>
        <v>9471.2099999999991</v>
      </c>
      <c r="L396" s="474">
        <f t="shared" si="124"/>
        <v>22120.25</v>
      </c>
      <c r="M396" s="474">
        <f t="shared" si="124"/>
        <v>22089.1</v>
      </c>
      <c r="N396" s="474">
        <f t="shared" si="124"/>
        <v>2152.8000000000002</v>
      </c>
      <c r="O396" s="474">
        <f t="shared" si="124"/>
        <v>1350.12</v>
      </c>
      <c r="P396" s="474">
        <f t="shared" si="124"/>
        <v>58459.200000000004</v>
      </c>
      <c r="Q396" s="474">
        <f t="shared" si="124"/>
        <v>253093.63999999998</v>
      </c>
    </row>
    <row r="397" spans="1:17" s="123" customFormat="1" ht="16.5" thickTop="1" x14ac:dyDescent="0.25">
      <c r="A397" s="404" t="s">
        <v>760</v>
      </c>
      <c r="B397" s="404"/>
      <c r="C397" s="404"/>
      <c r="D397" s="598"/>
      <c r="E397" s="504"/>
      <c r="F397" s="516"/>
      <c r="G397" s="516"/>
      <c r="H397" s="516"/>
      <c r="I397" s="516"/>
      <c r="J397" s="516"/>
      <c r="K397" s="516"/>
      <c r="L397" s="516"/>
      <c r="M397" s="516"/>
      <c r="N397" s="516"/>
      <c r="O397" s="516"/>
      <c r="P397" s="516"/>
      <c r="Q397" s="516"/>
    </row>
    <row r="398" spans="1:17" s="124" customFormat="1" ht="16.5" thickBot="1" x14ac:dyDescent="0.3">
      <c r="A398" s="396">
        <v>320</v>
      </c>
      <c r="B398" s="469" t="s">
        <v>761</v>
      </c>
      <c r="C398" s="469" t="s">
        <v>266</v>
      </c>
      <c r="D398" s="470" t="s">
        <v>674</v>
      </c>
      <c r="E398" s="471"/>
      <c r="F398" s="472">
        <v>111552.84</v>
      </c>
      <c r="G398" s="395">
        <f>+F398+E398</f>
        <v>111552.84</v>
      </c>
      <c r="H398" s="369">
        <f t="shared" ref="H398:H401" si="125">ROUND(IF(((G398-J398-K398-O398)&gt;34685.01)*((G398-J398-K398-O398)&lt;52027.43),(((G398-J398-K398-O398)-34685.01)*0.15),+IF(((G398-J398-K398-O398)&gt;52027.43)*((G398-J398-K398-O398)&lt;72260.26),((((G398-J398-K398-O398)-52027.43)*0.2)+2601.33),+IF((G398-J398-K398-O398)&gt;72260.26,(((G398-J398-K398-O398)-72260.26)*25%)+6648,0))),2)</f>
        <v>14822.95</v>
      </c>
      <c r="I398" s="395">
        <v>0</v>
      </c>
      <c r="J398" s="395">
        <f t="shared" si="34"/>
        <v>3201.57</v>
      </c>
      <c r="K398" s="395">
        <f t="shared" si="35"/>
        <v>3391.21</v>
      </c>
      <c r="L398" s="395">
        <f t="shared" si="36"/>
        <v>7920.25</v>
      </c>
      <c r="M398" s="395">
        <f t="shared" si="37"/>
        <v>7909.1</v>
      </c>
      <c r="N398" s="395">
        <f t="shared" si="38"/>
        <v>717.6</v>
      </c>
      <c r="O398" s="418">
        <v>0</v>
      </c>
      <c r="P398" s="395">
        <f t="shared" si="90"/>
        <v>21415.73</v>
      </c>
      <c r="Q398" s="658">
        <f t="shared" si="39"/>
        <v>90137.11</v>
      </c>
    </row>
    <row r="399" spans="1:17" s="124" customFormat="1" ht="16.5" thickBot="1" x14ac:dyDescent="0.3">
      <c r="A399" s="30">
        <f t="shared" si="121"/>
        <v>321</v>
      </c>
      <c r="B399" s="35" t="s">
        <v>762</v>
      </c>
      <c r="C399" s="35" t="s">
        <v>267</v>
      </c>
      <c r="D399" s="36" t="s">
        <v>763</v>
      </c>
      <c r="E399" s="371"/>
      <c r="F399" s="456">
        <v>100000</v>
      </c>
      <c r="G399" s="395">
        <f>+F399+E399</f>
        <v>100000</v>
      </c>
      <c r="H399" s="369">
        <f t="shared" si="125"/>
        <v>12105.44</v>
      </c>
      <c r="I399" s="369">
        <v>0</v>
      </c>
      <c r="J399" s="369">
        <f t="shared" si="34"/>
        <v>2870</v>
      </c>
      <c r="K399" s="369">
        <f t="shared" si="35"/>
        <v>3040</v>
      </c>
      <c r="L399" s="369">
        <f t="shared" si="36"/>
        <v>7100</v>
      </c>
      <c r="M399" s="369">
        <f t="shared" si="37"/>
        <v>7090</v>
      </c>
      <c r="N399" s="369">
        <f t="shared" si="38"/>
        <v>717.6</v>
      </c>
      <c r="O399" s="422">
        <v>0</v>
      </c>
      <c r="P399" s="369">
        <f t="shared" si="90"/>
        <v>18015.440000000002</v>
      </c>
      <c r="Q399" s="659">
        <f t="shared" si="39"/>
        <v>81984.56</v>
      </c>
    </row>
    <row r="400" spans="1:17" s="124" customFormat="1" x14ac:dyDescent="0.25">
      <c r="A400" s="457">
        <f t="shared" si="121"/>
        <v>322</v>
      </c>
      <c r="B400" s="458" t="s">
        <v>764</v>
      </c>
      <c r="C400" s="458" t="s">
        <v>268</v>
      </c>
      <c r="D400" s="459" t="s">
        <v>765</v>
      </c>
      <c r="E400" s="432"/>
      <c r="F400" s="456">
        <v>100000</v>
      </c>
      <c r="G400" s="395">
        <f>+F400+E400</f>
        <v>100000</v>
      </c>
      <c r="H400" s="369">
        <f t="shared" si="125"/>
        <v>12105.44</v>
      </c>
      <c r="I400" s="453">
        <v>3554.42</v>
      </c>
      <c r="J400" s="369">
        <f t="shared" si="34"/>
        <v>2870</v>
      </c>
      <c r="K400" s="369">
        <f t="shared" si="35"/>
        <v>3040</v>
      </c>
      <c r="L400" s="369">
        <f t="shared" si="36"/>
        <v>7100</v>
      </c>
      <c r="M400" s="369">
        <f t="shared" si="37"/>
        <v>7090</v>
      </c>
      <c r="N400" s="369">
        <f t="shared" si="38"/>
        <v>717.6</v>
      </c>
      <c r="O400" s="422">
        <v>0</v>
      </c>
      <c r="P400" s="369">
        <f t="shared" ref="P400:P433" si="126">H400+J400+I400+K400+O400</f>
        <v>21569.86</v>
      </c>
      <c r="Q400" s="659">
        <f t="shared" si="39"/>
        <v>78430.14</v>
      </c>
    </row>
    <row r="401" spans="1:17" s="124" customFormat="1" ht="15" customHeight="1" x14ac:dyDescent="0.25">
      <c r="A401" s="96">
        <f t="shared" si="121"/>
        <v>323</v>
      </c>
      <c r="B401" s="35" t="s">
        <v>766</v>
      </c>
      <c r="C401" s="35" t="s">
        <v>269</v>
      </c>
      <c r="D401" s="36" t="s">
        <v>317</v>
      </c>
      <c r="E401" s="371"/>
      <c r="F401" s="460">
        <v>65619.320000000007</v>
      </c>
      <c r="G401" s="395">
        <f>+F401+E401</f>
        <v>65619.320000000007</v>
      </c>
      <c r="H401" s="369">
        <f t="shared" si="125"/>
        <v>4544.09</v>
      </c>
      <c r="I401" s="381">
        <v>0</v>
      </c>
      <c r="J401" s="381">
        <f t="shared" si="34"/>
        <v>1883.27</v>
      </c>
      <c r="K401" s="381">
        <f t="shared" si="35"/>
        <v>1994.83</v>
      </c>
      <c r="L401" s="381">
        <f t="shared" si="36"/>
        <v>4658.97</v>
      </c>
      <c r="M401" s="381">
        <f t="shared" si="37"/>
        <v>4652.41</v>
      </c>
      <c r="N401" s="381">
        <f t="shared" si="38"/>
        <v>717.6</v>
      </c>
      <c r="O401" s="436">
        <v>0</v>
      </c>
      <c r="P401" s="381">
        <f t="shared" si="126"/>
        <v>8422.19</v>
      </c>
      <c r="Q401" s="660">
        <f t="shared" si="39"/>
        <v>57197.130000000005</v>
      </c>
    </row>
    <row r="402" spans="1:17" s="124" customFormat="1" ht="15" customHeight="1" thickBot="1" x14ac:dyDescent="0.3">
      <c r="A402" s="437"/>
      <c r="B402" s="461"/>
      <c r="C402" s="461"/>
      <c r="D402" s="462"/>
      <c r="E402" s="463"/>
      <c r="F402" s="474">
        <f>SUM(F398:F401)</f>
        <v>377172.16</v>
      </c>
      <c r="G402" s="474">
        <f t="shared" ref="G402:Q402" si="127">SUM(G398:G401)</f>
        <v>377172.16</v>
      </c>
      <c r="H402" s="474">
        <f t="shared" si="127"/>
        <v>43577.919999999998</v>
      </c>
      <c r="I402" s="474">
        <f t="shared" si="127"/>
        <v>3554.42</v>
      </c>
      <c r="J402" s="474">
        <f t="shared" si="127"/>
        <v>10824.84</v>
      </c>
      <c r="K402" s="474">
        <f t="shared" si="127"/>
        <v>11466.039999999999</v>
      </c>
      <c r="L402" s="474">
        <f t="shared" si="127"/>
        <v>26779.22</v>
      </c>
      <c r="M402" s="474">
        <f t="shared" si="127"/>
        <v>26741.51</v>
      </c>
      <c r="N402" s="474">
        <f t="shared" si="127"/>
        <v>2870.4</v>
      </c>
      <c r="O402" s="474">
        <f t="shared" si="127"/>
        <v>0</v>
      </c>
      <c r="P402" s="474">
        <f t="shared" si="127"/>
        <v>69423.22</v>
      </c>
      <c r="Q402" s="474">
        <f t="shared" si="127"/>
        <v>307748.94</v>
      </c>
    </row>
    <row r="403" spans="1:17" s="123" customFormat="1" ht="16.5" thickTop="1" x14ac:dyDescent="0.25">
      <c r="A403" s="404" t="s">
        <v>767</v>
      </c>
      <c r="B403" s="404"/>
      <c r="C403" s="404"/>
      <c r="D403" s="598"/>
      <c r="E403" s="504"/>
      <c r="F403" s="516"/>
      <c r="G403" s="516"/>
      <c r="H403" s="516"/>
      <c r="I403" s="516"/>
      <c r="J403" s="516"/>
      <c r="K403" s="516"/>
      <c r="L403" s="516"/>
      <c r="M403" s="516"/>
      <c r="N403" s="516"/>
      <c r="O403" s="516"/>
      <c r="P403" s="516"/>
      <c r="Q403" s="516"/>
    </row>
    <row r="404" spans="1:17" s="124" customFormat="1" x14ac:dyDescent="0.25">
      <c r="A404" s="53">
        <f>1+A401</f>
        <v>324</v>
      </c>
      <c r="B404" s="599" t="s">
        <v>768</v>
      </c>
      <c r="C404" s="599" t="s">
        <v>293</v>
      </c>
      <c r="D404" s="601" t="s">
        <v>674</v>
      </c>
      <c r="E404" s="602"/>
      <c r="F404" s="606">
        <v>111552.84</v>
      </c>
      <c r="G404" s="435">
        <f>+F404+E404</f>
        <v>111552.84</v>
      </c>
      <c r="H404" s="369">
        <f t="shared" ref="H404" si="128">ROUND(IF(((G404-J404-K404-O404)&gt;34685.01)*((G404-J404-K404-O404)&lt;52027.43),(((G404-J404-K404-O404)-34685.01)*0.15),+IF(((G404-J404-K404-O404)&gt;52027.43)*((G404-J404-K404-O404)&lt;72260.26),((((G404-J404-K404-O404)-52027.43)*0.2)+2601.33),+IF((G404-J404-K404-O404)&gt;72260.26,(((G404-J404-K404-O404)-72260.26)*25%)+6648,0))),2)</f>
        <v>14822.95</v>
      </c>
      <c r="I404" s="435">
        <v>0</v>
      </c>
      <c r="J404" s="435">
        <f t="shared" si="34"/>
        <v>3201.57</v>
      </c>
      <c r="K404" s="435">
        <f t="shared" si="35"/>
        <v>3391.21</v>
      </c>
      <c r="L404" s="435">
        <f t="shared" si="36"/>
        <v>7920.25</v>
      </c>
      <c r="M404" s="435">
        <f t="shared" si="37"/>
        <v>7909.1</v>
      </c>
      <c r="N404" s="435">
        <f t="shared" si="38"/>
        <v>717.6</v>
      </c>
      <c r="O404" s="607">
        <v>0</v>
      </c>
      <c r="P404" s="435">
        <f t="shared" si="126"/>
        <v>21415.73</v>
      </c>
      <c r="Q404" s="663">
        <f t="shared" si="39"/>
        <v>90137.11</v>
      </c>
    </row>
    <row r="405" spans="1:17" s="124" customFormat="1" ht="16.5" thickBot="1" x14ac:dyDescent="0.3">
      <c r="A405" s="437"/>
      <c r="B405" s="461"/>
      <c r="C405" s="461"/>
      <c r="D405" s="462"/>
      <c r="E405" s="463"/>
      <c r="F405" s="474">
        <f t="shared" ref="F405:Q405" si="129">SUM(F404)</f>
        <v>111552.84</v>
      </c>
      <c r="G405" s="474">
        <f t="shared" si="129"/>
        <v>111552.84</v>
      </c>
      <c r="H405" s="474">
        <f t="shared" si="129"/>
        <v>14822.95</v>
      </c>
      <c r="I405" s="474">
        <f t="shared" si="129"/>
        <v>0</v>
      </c>
      <c r="J405" s="474">
        <f t="shared" si="129"/>
        <v>3201.57</v>
      </c>
      <c r="K405" s="474">
        <f t="shared" si="129"/>
        <v>3391.21</v>
      </c>
      <c r="L405" s="474">
        <f t="shared" si="129"/>
        <v>7920.25</v>
      </c>
      <c r="M405" s="474">
        <f t="shared" si="129"/>
        <v>7909.1</v>
      </c>
      <c r="N405" s="474">
        <f t="shared" si="129"/>
        <v>717.6</v>
      </c>
      <c r="O405" s="474">
        <f t="shared" si="129"/>
        <v>0</v>
      </c>
      <c r="P405" s="474">
        <f t="shared" si="129"/>
        <v>21415.73</v>
      </c>
      <c r="Q405" s="474">
        <f t="shared" si="129"/>
        <v>90137.11</v>
      </c>
    </row>
    <row r="406" spans="1:17" s="123" customFormat="1" ht="16.5" thickTop="1" x14ac:dyDescent="0.25">
      <c r="A406" s="404" t="s">
        <v>769</v>
      </c>
      <c r="B406" s="404"/>
      <c r="C406" s="404"/>
      <c r="D406" s="598"/>
      <c r="E406" s="504"/>
      <c r="F406" s="516"/>
      <c r="G406" s="516"/>
      <c r="H406" s="516"/>
      <c r="I406" s="516"/>
      <c r="J406" s="516"/>
      <c r="K406" s="516"/>
      <c r="L406" s="516"/>
      <c r="M406" s="516"/>
      <c r="N406" s="516"/>
      <c r="O406" s="516"/>
      <c r="P406" s="516"/>
      <c r="Q406" s="516"/>
    </row>
    <row r="407" spans="1:17" s="124" customFormat="1" x14ac:dyDescent="0.25">
      <c r="A407" s="96">
        <v>335</v>
      </c>
      <c r="B407" s="498" t="s">
        <v>770</v>
      </c>
      <c r="C407" s="498" t="s">
        <v>292</v>
      </c>
      <c r="D407" s="393" t="s">
        <v>771</v>
      </c>
      <c r="E407" s="394"/>
      <c r="F407" s="450">
        <v>28872.5</v>
      </c>
      <c r="G407" s="395">
        <f>+F407+E407</f>
        <v>28872.5</v>
      </c>
      <c r="H407" s="369">
        <f t="shared" ref="H407:H408" si="130">ROUND(IF(((G407-J407-K407-O407)&gt;34685.01)*((G407-J407-K407-O407)&lt;52027.43),(((G407-J407-K407-O407)-34685.01)*0.15),+IF(((G407-J407-K407-O407)&gt;52027.43)*((G407-J407-K407-O407)&lt;72260.26),((((G407-J407-K407-O407)-52027.43)*0.2)+2601.33),+IF((G407-J407-K407-O407)&gt;72260.26,(((G407-J407-K407-O407)-72260.26)*25%)+6648,0))),2)</f>
        <v>0</v>
      </c>
      <c r="I407" s="395">
        <v>2864.72</v>
      </c>
      <c r="J407" s="395">
        <f t="shared" si="34"/>
        <v>828.64</v>
      </c>
      <c r="K407" s="395">
        <f t="shared" si="35"/>
        <v>877.72</v>
      </c>
      <c r="L407" s="395">
        <f t="shared" si="36"/>
        <v>2049.9499999999998</v>
      </c>
      <c r="M407" s="395">
        <f t="shared" si="37"/>
        <v>2047.06</v>
      </c>
      <c r="N407" s="395">
        <f t="shared" si="38"/>
        <v>332.03</v>
      </c>
      <c r="O407" s="418">
        <v>0</v>
      </c>
      <c r="P407" s="395">
        <f t="shared" si="126"/>
        <v>4571.08</v>
      </c>
      <c r="Q407" s="658">
        <f t="shared" si="39"/>
        <v>24301.42</v>
      </c>
    </row>
    <row r="408" spans="1:17" s="124" customFormat="1" x14ac:dyDescent="0.25">
      <c r="A408" s="96">
        <v>340</v>
      </c>
      <c r="B408" s="392" t="s">
        <v>772</v>
      </c>
      <c r="C408" s="392" t="s">
        <v>288</v>
      </c>
      <c r="D408" s="425" t="s">
        <v>773</v>
      </c>
      <c r="E408" s="394"/>
      <c r="F408" s="433">
        <v>19685.8</v>
      </c>
      <c r="G408" s="381">
        <f>+F408+E408</f>
        <v>19685.8</v>
      </c>
      <c r="H408" s="369">
        <f t="shared" si="130"/>
        <v>0</v>
      </c>
      <c r="I408" s="381">
        <v>0</v>
      </c>
      <c r="J408" s="381">
        <f t="shared" si="34"/>
        <v>564.98</v>
      </c>
      <c r="K408" s="381">
        <f t="shared" si="35"/>
        <v>598.45000000000005</v>
      </c>
      <c r="L408" s="381">
        <f t="shared" si="36"/>
        <v>1397.69</v>
      </c>
      <c r="M408" s="381">
        <f t="shared" si="37"/>
        <v>1395.72</v>
      </c>
      <c r="N408" s="381">
        <f t="shared" si="38"/>
        <v>226.39</v>
      </c>
      <c r="O408" s="436">
        <v>0</v>
      </c>
      <c r="P408" s="381">
        <f t="shared" si="126"/>
        <v>1163.43</v>
      </c>
      <c r="Q408" s="660">
        <f t="shared" si="39"/>
        <v>18522.37</v>
      </c>
    </row>
    <row r="409" spans="1:17" s="124" customFormat="1" ht="16.5" thickBot="1" x14ac:dyDescent="0.3">
      <c r="A409" s="437"/>
      <c r="B409" s="493"/>
      <c r="C409" s="493"/>
      <c r="D409" s="480"/>
      <c r="E409" s="440"/>
      <c r="F409" s="513">
        <f>SUM(F407:F408)</f>
        <v>48558.3</v>
      </c>
      <c r="G409" s="513">
        <f t="shared" ref="G409:Q409" si="131">SUM(G407:G408)</f>
        <v>48558.3</v>
      </c>
      <c r="H409" s="513">
        <f t="shared" si="131"/>
        <v>0</v>
      </c>
      <c r="I409" s="513">
        <f t="shared" si="131"/>
        <v>2864.72</v>
      </c>
      <c r="J409" s="513">
        <f t="shared" si="131"/>
        <v>1393.62</v>
      </c>
      <c r="K409" s="513">
        <f t="shared" si="131"/>
        <v>1476.17</v>
      </c>
      <c r="L409" s="513">
        <f t="shared" si="131"/>
        <v>3447.64</v>
      </c>
      <c r="M409" s="513">
        <f t="shared" si="131"/>
        <v>3442.7799999999997</v>
      </c>
      <c r="N409" s="513">
        <f t="shared" si="131"/>
        <v>558.41999999999996</v>
      </c>
      <c r="O409" s="513">
        <f t="shared" si="131"/>
        <v>0</v>
      </c>
      <c r="P409" s="513">
        <f t="shared" si="131"/>
        <v>5734.51</v>
      </c>
      <c r="Q409" s="513">
        <f t="shared" si="131"/>
        <v>42823.789999999994</v>
      </c>
    </row>
    <row r="410" spans="1:17" s="123" customFormat="1" ht="16.5" thickTop="1" x14ac:dyDescent="0.25">
      <c r="A410" s="404" t="s">
        <v>774</v>
      </c>
      <c r="B410" s="501"/>
      <c r="C410" s="501"/>
      <c r="D410" s="501"/>
      <c r="E410" s="503"/>
      <c r="F410" s="515"/>
      <c r="G410" s="516"/>
      <c r="H410" s="516"/>
      <c r="I410" s="516"/>
      <c r="J410" s="516"/>
      <c r="K410" s="516"/>
      <c r="L410" s="516"/>
      <c r="M410" s="516"/>
      <c r="N410" s="516"/>
      <c r="O410" s="516"/>
      <c r="P410" s="516"/>
      <c r="Q410" s="516"/>
    </row>
    <row r="411" spans="1:17" s="124" customFormat="1" x14ac:dyDescent="0.25">
      <c r="A411" s="53">
        <v>325</v>
      </c>
      <c r="B411" s="608" t="s">
        <v>775</v>
      </c>
      <c r="C411" s="608" t="s">
        <v>284</v>
      </c>
      <c r="D411" s="609" t="s">
        <v>338</v>
      </c>
      <c r="E411" s="590"/>
      <c r="F411" s="450">
        <v>48558.3</v>
      </c>
      <c r="G411" s="395">
        <f>+F411+E411</f>
        <v>48558.3</v>
      </c>
      <c r="H411" s="369">
        <f t="shared" ref="H411:H412" si="132">ROUND(IF(((G411-J411-K411-O411)&gt;34685.01)*((G411-J411-K411-O411)&lt;52027.43),(((G411-J411-K411-O411)-34685.01)*0.15),+IF(((G411-J411-K411-O411)&gt;52027.43)*((G411-J411-K411-O411)&lt;72260.26),((((G411-J411-K411-O411)-52027.43)*0.2)+2601.33),+IF((G411-J411-K411-O411)&gt;72260.26,(((G411-J411-K411-O411)-72260.26)*25%)+6648,0))),2)</f>
        <v>1650.53</v>
      </c>
      <c r="I411" s="395">
        <v>0</v>
      </c>
      <c r="J411" s="395">
        <f t="shared" si="34"/>
        <v>1393.62</v>
      </c>
      <c r="K411" s="395">
        <f t="shared" si="35"/>
        <v>1476.17</v>
      </c>
      <c r="L411" s="395">
        <f t="shared" si="36"/>
        <v>3447.64</v>
      </c>
      <c r="M411" s="395">
        <f t="shared" si="37"/>
        <v>3442.78</v>
      </c>
      <c r="N411" s="395">
        <f t="shared" si="38"/>
        <v>558.41999999999996</v>
      </c>
      <c r="O411" s="418">
        <v>0</v>
      </c>
      <c r="P411" s="395">
        <f t="shared" si="126"/>
        <v>4520.32</v>
      </c>
      <c r="Q411" s="658">
        <f t="shared" si="39"/>
        <v>44037.98</v>
      </c>
    </row>
    <row r="412" spans="1:17" s="124" customFormat="1" x14ac:dyDescent="0.25">
      <c r="A412" s="96">
        <v>341</v>
      </c>
      <c r="B412" s="499" t="s">
        <v>776</v>
      </c>
      <c r="C412" s="499" t="s">
        <v>285</v>
      </c>
      <c r="D412" s="393" t="s">
        <v>773</v>
      </c>
      <c r="E412" s="394"/>
      <c r="F412" s="433">
        <v>19685.8</v>
      </c>
      <c r="G412" s="395">
        <f>+F412+E412</f>
        <v>19685.8</v>
      </c>
      <c r="H412" s="369">
        <f t="shared" si="132"/>
        <v>0</v>
      </c>
      <c r="I412" s="381">
        <v>0</v>
      </c>
      <c r="J412" s="381">
        <f t="shared" si="34"/>
        <v>564.98</v>
      </c>
      <c r="K412" s="381">
        <f t="shared" si="35"/>
        <v>598.45000000000005</v>
      </c>
      <c r="L412" s="381">
        <f t="shared" si="36"/>
        <v>1397.69</v>
      </c>
      <c r="M412" s="381">
        <f t="shared" si="37"/>
        <v>1395.72</v>
      </c>
      <c r="N412" s="381">
        <f t="shared" si="38"/>
        <v>226.39</v>
      </c>
      <c r="O412" s="436">
        <v>0</v>
      </c>
      <c r="P412" s="381">
        <f t="shared" si="126"/>
        <v>1163.43</v>
      </c>
      <c r="Q412" s="660">
        <f t="shared" si="39"/>
        <v>18522.37</v>
      </c>
    </row>
    <row r="413" spans="1:17" s="124" customFormat="1" ht="16.5" thickBot="1" x14ac:dyDescent="0.3">
      <c r="A413" s="437"/>
      <c r="B413" s="567"/>
      <c r="C413" s="567"/>
      <c r="D413" s="439"/>
      <c r="E413" s="440"/>
      <c r="F413" s="513">
        <f>SUM(F411:F412)</f>
        <v>68244.100000000006</v>
      </c>
      <c r="G413" s="513">
        <f t="shared" ref="G413:Q413" si="133">SUM(G411:G412)</f>
        <v>68244.100000000006</v>
      </c>
      <c r="H413" s="513">
        <f t="shared" si="133"/>
        <v>1650.53</v>
      </c>
      <c r="I413" s="513">
        <f t="shared" si="133"/>
        <v>0</v>
      </c>
      <c r="J413" s="513">
        <f t="shared" si="133"/>
        <v>1958.6</v>
      </c>
      <c r="K413" s="513">
        <f t="shared" si="133"/>
        <v>2074.62</v>
      </c>
      <c r="L413" s="513">
        <f t="shared" si="133"/>
        <v>4845.33</v>
      </c>
      <c r="M413" s="513">
        <f t="shared" si="133"/>
        <v>4838.5</v>
      </c>
      <c r="N413" s="513">
        <f t="shared" si="133"/>
        <v>784.81</v>
      </c>
      <c r="O413" s="513">
        <f t="shared" si="133"/>
        <v>0</v>
      </c>
      <c r="P413" s="513">
        <f t="shared" si="133"/>
        <v>5683.75</v>
      </c>
      <c r="Q413" s="513">
        <f t="shared" si="133"/>
        <v>62560.350000000006</v>
      </c>
    </row>
    <row r="414" spans="1:17" s="123" customFormat="1" ht="16.5" thickTop="1" x14ac:dyDescent="0.25">
      <c r="A414" s="351" t="s">
        <v>777</v>
      </c>
      <c r="B414" s="584"/>
      <c r="C414" s="584"/>
      <c r="D414" s="482"/>
      <c r="E414" s="484"/>
      <c r="F414" s="519"/>
      <c r="G414" s="520"/>
      <c r="H414" s="520"/>
      <c r="I414" s="520"/>
      <c r="J414" s="520"/>
      <c r="K414" s="520"/>
      <c r="L414" s="520"/>
      <c r="M414" s="520"/>
      <c r="N414" s="520"/>
      <c r="O414" s="520"/>
      <c r="P414" s="520"/>
      <c r="Q414" s="520"/>
    </row>
    <row r="415" spans="1:17" s="124" customFormat="1" ht="16.5" thickBot="1" x14ac:dyDescent="0.3">
      <c r="A415" s="396">
        <v>336</v>
      </c>
      <c r="B415" s="448" t="s">
        <v>778</v>
      </c>
      <c r="C415" s="448" t="s">
        <v>283</v>
      </c>
      <c r="D415" s="414" t="s">
        <v>338</v>
      </c>
      <c r="E415" s="449"/>
      <c r="F415" s="450">
        <v>48558.3</v>
      </c>
      <c r="G415" s="395">
        <f>+F415+E415</f>
        <v>48558.3</v>
      </c>
      <c r="H415" s="369">
        <v>1650.53</v>
      </c>
      <c r="I415" s="395">
        <v>0</v>
      </c>
      <c r="J415" s="395">
        <f t="shared" si="34"/>
        <v>1393.62</v>
      </c>
      <c r="K415" s="395">
        <f t="shared" si="35"/>
        <v>1476.17</v>
      </c>
      <c r="L415" s="395">
        <f t="shared" si="36"/>
        <v>3447.64</v>
      </c>
      <c r="M415" s="395">
        <f t="shared" si="37"/>
        <v>3442.78</v>
      </c>
      <c r="N415" s="395">
        <f t="shared" si="38"/>
        <v>558.41999999999996</v>
      </c>
      <c r="O415" s="521">
        <v>0</v>
      </c>
      <c r="P415" s="395">
        <f t="shared" si="126"/>
        <v>4520.32</v>
      </c>
      <c r="Q415" s="658">
        <f t="shared" si="39"/>
        <v>44037.98</v>
      </c>
    </row>
    <row r="416" spans="1:17" s="124" customFormat="1" ht="16.5" thickBot="1" x14ac:dyDescent="0.3">
      <c r="A416" s="30">
        <f t="shared" ref="A416:A433" si="134">1+A415</f>
        <v>337</v>
      </c>
      <c r="B416" s="35" t="s">
        <v>779</v>
      </c>
      <c r="C416" s="35" t="s">
        <v>286</v>
      </c>
      <c r="D416" s="36" t="s">
        <v>773</v>
      </c>
      <c r="E416" s="371"/>
      <c r="F416" s="456">
        <v>19685.8</v>
      </c>
      <c r="G416" s="395">
        <f>+F416+E416</f>
        <v>19685.8</v>
      </c>
      <c r="H416" s="369">
        <f t="shared" ref="H416:H418" si="135">ROUND(IF(((G416-J416-K416-O416)&gt;34685.01)*((G416-J416-K416-O416)&lt;52027.43),(((G416-J416-K416-O416)-34685.01)*0.15),+IF(((G416-J416-K416-O416)&gt;52027.43)*((G416-J416-K416-O416)&lt;72260.26),((((G416-J416-K416-O416)-52027.43)*0.2)+2601.33),+IF((G416-J416-K416-O416)&gt;72260.26,(((G416-J416-K416-O416)-72260.26)*25%)+6648,0))),2)</f>
        <v>0</v>
      </c>
      <c r="I416" s="369">
        <v>0</v>
      </c>
      <c r="J416" s="369">
        <f t="shared" si="34"/>
        <v>564.98</v>
      </c>
      <c r="K416" s="369">
        <f t="shared" si="35"/>
        <v>598.45000000000005</v>
      </c>
      <c r="L416" s="369">
        <f t="shared" si="36"/>
        <v>1397.69</v>
      </c>
      <c r="M416" s="369">
        <f t="shared" si="37"/>
        <v>1395.72</v>
      </c>
      <c r="N416" s="369">
        <f t="shared" si="38"/>
        <v>226.39</v>
      </c>
      <c r="O416" s="422">
        <v>0</v>
      </c>
      <c r="P416" s="369">
        <f t="shared" si="126"/>
        <v>1163.43</v>
      </c>
      <c r="Q416" s="659">
        <f t="shared" si="39"/>
        <v>18522.37</v>
      </c>
    </row>
    <row r="417" spans="1:17" s="124" customFormat="1" x14ac:dyDescent="0.25">
      <c r="A417" s="457">
        <f t="shared" si="134"/>
        <v>338</v>
      </c>
      <c r="B417" s="458" t="s">
        <v>780</v>
      </c>
      <c r="C417" s="458" t="s">
        <v>289</v>
      </c>
      <c r="D417" s="459" t="s">
        <v>773</v>
      </c>
      <c r="E417" s="432"/>
      <c r="F417" s="460">
        <v>19685.8</v>
      </c>
      <c r="G417" s="395">
        <f>+F417+E417</f>
        <v>19685.8</v>
      </c>
      <c r="H417" s="369">
        <f t="shared" si="135"/>
        <v>0</v>
      </c>
      <c r="I417" s="369">
        <v>0</v>
      </c>
      <c r="J417" s="369">
        <f t="shared" si="34"/>
        <v>564.98</v>
      </c>
      <c r="K417" s="369">
        <f t="shared" si="35"/>
        <v>598.45000000000005</v>
      </c>
      <c r="L417" s="369">
        <f t="shared" si="36"/>
        <v>1397.69</v>
      </c>
      <c r="M417" s="369">
        <f t="shared" si="37"/>
        <v>1395.72</v>
      </c>
      <c r="N417" s="369">
        <f t="shared" si="38"/>
        <v>226.39</v>
      </c>
      <c r="O417" s="422">
        <v>0</v>
      </c>
      <c r="P417" s="369">
        <f t="shared" si="126"/>
        <v>1163.43</v>
      </c>
      <c r="Q417" s="659">
        <f t="shared" si="39"/>
        <v>18522.37</v>
      </c>
    </row>
    <row r="418" spans="1:17" s="124" customFormat="1" x14ac:dyDescent="0.25">
      <c r="A418" s="96">
        <f t="shared" si="134"/>
        <v>339</v>
      </c>
      <c r="B418" s="35" t="s">
        <v>781</v>
      </c>
      <c r="C418" s="35" t="s">
        <v>290</v>
      </c>
      <c r="D418" s="36" t="s">
        <v>773</v>
      </c>
      <c r="E418" s="371"/>
      <c r="F418" s="456">
        <v>19685.8</v>
      </c>
      <c r="G418" s="395">
        <f>+F418+E418</f>
        <v>19685.8</v>
      </c>
      <c r="H418" s="369">
        <f t="shared" si="135"/>
        <v>0</v>
      </c>
      <c r="I418" s="381">
        <v>0</v>
      </c>
      <c r="J418" s="381">
        <f t="shared" si="34"/>
        <v>564.98</v>
      </c>
      <c r="K418" s="381">
        <f t="shared" si="35"/>
        <v>598.45000000000005</v>
      </c>
      <c r="L418" s="381">
        <f t="shared" si="36"/>
        <v>1397.69</v>
      </c>
      <c r="M418" s="381">
        <f t="shared" si="37"/>
        <v>1395.72</v>
      </c>
      <c r="N418" s="381">
        <f t="shared" si="38"/>
        <v>226.39</v>
      </c>
      <c r="O418" s="436">
        <v>0</v>
      </c>
      <c r="P418" s="381">
        <f t="shared" si="126"/>
        <v>1163.43</v>
      </c>
      <c r="Q418" s="660">
        <f t="shared" si="39"/>
        <v>18522.37</v>
      </c>
    </row>
    <row r="419" spans="1:17" s="124" customFormat="1" ht="16.5" thickBot="1" x14ac:dyDescent="0.3">
      <c r="A419" s="437"/>
      <c r="B419" s="461"/>
      <c r="C419" s="461"/>
      <c r="D419" s="462"/>
      <c r="E419" s="463"/>
      <c r="F419" s="610">
        <f>SUM(F415:F418)</f>
        <v>107615.70000000001</v>
      </c>
      <c r="G419" s="610">
        <f t="shared" ref="G419:Q419" si="136">SUM(G415:G418)</f>
        <v>107615.70000000001</v>
      </c>
      <c r="H419" s="610">
        <f t="shared" si="136"/>
        <v>1650.53</v>
      </c>
      <c r="I419" s="610">
        <f t="shared" si="136"/>
        <v>0</v>
      </c>
      <c r="J419" s="610">
        <f t="shared" si="136"/>
        <v>3088.56</v>
      </c>
      <c r="K419" s="610">
        <f t="shared" si="136"/>
        <v>3271.5199999999995</v>
      </c>
      <c r="L419" s="610">
        <f t="shared" si="136"/>
        <v>7640.7100000000009</v>
      </c>
      <c r="M419" s="610">
        <f t="shared" si="136"/>
        <v>7629.9400000000005</v>
      </c>
      <c r="N419" s="610">
        <f t="shared" si="136"/>
        <v>1237.5899999999999</v>
      </c>
      <c r="O419" s="610">
        <f t="shared" si="136"/>
        <v>0</v>
      </c>
      <c r="P419" s="610">
        <f t="shared" si="136"/>
        <v>8010.6100000000006</v>
      </c>
      <c r="Q419" s="610">
        <f t="shared" si="136"/>
        <v>99605.09</v>
      </c>
    </row>
    <row r="420" spans="1:17" s="123" customFormat="1" ht="16.5" thickTop="1" x14ac:dyDescent="0.25">
      <c r="A420" s="404" t="s">
        <v>782</v>
      </c>
      <c r="B420" s="404"/>
      <c r="C420" s="404"/>
      <c r="D420" s="598"/>
      <c r="E420" s="504"/>
      <c r="F420" s="516"/>
      <c r="G420" s="516"/>
      <c r="H420" s="516"/>
      <c r="I420" s="516"/>
      <c r="J420" s="516"/>
      <c r="K420" s="516"/>
      <c r="L420" s="516"/>
      <c r="M420" s="516"/>
      <c r="N420" s="516"/>
      <c r="O420" s="516"/>
      <c r="P420" s="516"/>
      <c r="Q420" s="516"/>
    </row>
    <row r="421" spans="1:17" s="124" customFormat="1" ht="16.5" customHeight="1" x14ac:dyDescent="0.25">
      <c r="A421" s="96">
        <v>342</v>
      </c>
      <c r="B421" s="35" t="s">
        <v>783</v>
      </c>
      <c r="C421" s="35" t="s">
        <v>287</v>
      </c>
      <c r="D421" s="36" t="s">
        <v>773</v>
      </c>
      <c r="E421" s="371"/>
      <c r="F421" s="606">
        <v>19685.8</v>
      </c>
      <c r="G421" s="435">
        <f>+F421+E421</f>
        <v>19685.8</v>
      </c>
      <c r="H421" s="369">
        <f t="shared" ref="H421" si="137">ROUND(IF(((G421-J421-K421-O421)&gt;34685.01)*((G421-J421-K421-O421)&lt;52027.43),(((G421-J421-K421-O421)-34685.01)*0.15),+IF(((G421-J421-K421-O421)&gt;52027.43)*((G421-J421-K421-O421)&lt;72260.26),((((G421-J421-K421-O421)-52027.43)*0.2)+2601.33),+IF((G421-J421-K421-O421)&gt;72260.26,(((G421-J421-K421-O421)-72260.26)*25%)+6648,0))),2)</f>
        <v>0</v>
      </c>
      <c r="I421" s="435">
        <v>0</v>
      </c>
      <c r="J421" s="435">
        <f t="shared" si="34"/>
        <v>564.98</v>
      </c>
      <c r="K421" s="435">
        <f t="shared" si="35"/>
        <v>598.45000000000005</v>
      </c>
      <c r="L421" s="435">
        <f t="shared" si="36"/>
        <v>1397.69</v>
      </c>
      <c r="M421" s="435">
        <f t="shared" si="37"/>
        <v>1395.72</v>
      </c>
      <c r="N421" s="435">
        <f t="shared" si="38"/>
        <v>226.39</v>
      </c>
      <c r="O421" s="607">
        <v>0</v>
      </c>
      <c r="P421" s="435">
        <f t="shared" si="126"/>
        <v>1163.43</v>
      </c>
      <c r="Q421" s="663">
        <f t="shared" si="39"/>
        <v>18522.37</v>
      </c>
    </row>
    <row r="422" spans="1:17" s="124" customFormat="1" ht="16.5" customHeight="1" thickBot="1" x14ac:dyDescent="0.3">
      <c r="A422" s="437"/>
      <c r="B422" s="461"/>
      <c r="C422" s="461"/>
      <c r="D422" s="462"/>
      <c r="E422" s="463"/>
      <c r="F422" s="474">
        <f t="shared" ref="F422:Q422" si="138">SUM(F421)</f>
        <v>19685.8</v>
      </c>
      <c r="G422" s="474">
        <f t="shared" si="138"/>
        <v>19685.8</v>
      </c>
      <c r="H422" s="474">
        <f t="shared" si="138"/>
        <v>0</v>
      </c>
      <c r="I422" s="474">
        <f t="shared" si="138"/>
        <v>0</v>
      </c>
      <c r="J422" s="474">
        <f t="shared" si="138"/>
        <v>564.98</v>
      </c>
      <c r="K422" s="474">
        <f t="shared" si="138"/>
        <v>598.45000000000005</v>
      </c>
      <c r="L422" s="474">
        <f t="shared" si="138"/>
        <v>1397.69</v>
      </c>
      <c r="M422" s="474">
        <f t="shared" si="138"/>
        <v>1395.72</v>
      </c>
      <c r="N422" s="474">
        <f t="shared" si="138"/>
        <v>226.39</v>
      </c>
      <c r="O422" s="474">
        <f t="shared" si="138"/>
        <v>0</v>
      </c>
      <c r="P422" s="474">
        <f t="shared" si="138"/>
        <v>1163.43</v>
      </c>
      <c r="Q422" s="474">
        <f t="shared" si="138"/>
        <v>18522.37</v>
      </c>
    </row>
    <row r="423" spans="1:17" s="123" customFormat="1" ht="16.5" thickTop="1" x14ac:dyDescent="0.25">
      <c r="A423" s="404" t="s">
        <v>784</v>
      </c>
      <c r="B423" s="404"/>
      <c r="C423" s="404"/>
      <c r="D423" s="598"/>
      <c r="E423" s="504"/>
      <c r="F423" s="516"/>
      <c r="G423" s="516"/>
      <c r="H423" s="516"/>
      <c r="I423" s="516"/>
      <c r="J423" s="516"/>
      <c r="K423" s="516"/>
      <c r="L423" s="516"/>
      <c r="M423" s="516"/>
      <c r="N423" s="516"/>
      <c r="O423" s="516"/>
      <c r="P423" s="516"/>
      <c r="Q423" s="516"/>
    </row>
    <row r="424" spans="1:17" s="124" customFormat="1" ht="16.5" thickBot="1" x14ac:dyDescent="0.3">
      <c r="A424" s="396">
        <v>332</v>
      </c>
      <c r="B424" s="469" t="s">
        <v>785</v>
      </c>
      <c r="C424" s="469" t="s">
        <v>282</v>
      </c>
      <c r="D424" s="470" t="s">
        <v>338</v>
      </c>
      <c r="E424" s="471"/>
      <c r="F424" s="472">
        <v>48558.3</v>
      </c>
      <c r="G424" s="395">
        <f>+F424+E424-O424</f>
        <v>48558.3</v>
      </c>
      <c r="H424" s="369">
        <f t="shared" ref="H424:H426" si="139">ROUND(IF(((G424-J424-K424-O424)&gt;34685.01)*((G424-J424-K424-O424)&lt;52027.43),(((G424-J424-K424-O424)-34685.01)*0.15),+IF(((G424-J424-K424-O424)&gt;52027.43)*((G424-J424-K424-O424)&lt;72260.26),((((G424-J424-K424-O424)-52027.43)*0.2)+2601.33),+IF((G424-J424-K424-O424)&gt;72260.26,(((G424-J424-K424-O424)-72260.26)*25%)+6648,0))),2)</f>
        <v>1650.53</v>
      </c>
      <c r="I424" s="395">
        <v>0</v>
      </c>
      <c r="J424" s="395">
        <f t="shared" si="34"/>
        <v>1393.62</v>
      </c>
      <c r="K424" s="395">
        <f t="shared" si="35"/>
        <v>1476.17</v>
      </c>
      <c r="L424" s="395">
        <f t="shared" si="36"/>
        <v>3447.64</v>
      </c>
      <c r="M424" s="395">
        <f t="shared" si="37"/>
        <v>3442.78</v>
      </c>
      <c r="N424" s="395">
        <f t="shared" si="38"/>
        <v>558.41999999999996</v>
      </c>
      <c r="O424" s="418">
        <v>0</v>
      </c>
      <c r="P424" s="395">
        <f t="shared" si="126"/>
        <v>4520.32</v>
      </c>
      <c r="Q424" s="658">
        <f t="shared" si="39"/>
        <v>44037.98</v>
      </c>
    </row>
    <row r="425" spans="1:17" s="124" customFormat="1" ht="33.75" customHeight="1" x14ac:dyDescent="0.25">
      <c r="A425" s="457">
        <f>1+A424</f>
        <v>333</v>
      </c>
      <c r="B425" s="458" t="s">
        <v>786</v>
      </c>
      <c r="C425" s="458" t="s">
        <v>291</v>
      </c>
      <c r="D425" s="459" t="s">
        <v>787</v>
      </c>
      <c r="E425" s="432"/>
      <c r="F425" s="456">
        <v>19685.8</v>
      </c>
      <c r="G425" s="369">
        <f>+F425+E425-O425</f>
        <v>19685.8</v>
      </c>
      <c r="H425" s="369">
        <f t="shared" si="139"/>
        <v>0</v>
      </c>
      <c r="I425" s="369">
        <v>0</v>
      </c>
      <c r="J425" s="369">
        <f t="shared" si="34"/>
        <v>564.98</v>
      </c>
      <c r="K425" s="369">
        <f t="shared" si="35"/>
        <v>598.45000000000005</v>
      </c>
      <c r="L425" s="369">
        <f t="shared" si="36"/>
        <v>1397.69</v>
      </c>
      <c r="M425" s="369">
        <f t="shared" si="37"/>
        <v>1395.72</v>
      </c>
      <c r="N425" s="369">
        <f t="shared" si="38"/>
        <v>226.39</v>
      </c>
      <c r="O425" s="422">
        <v>0</v>
      </c>
      <c r="P425" s="369">
        <f t="shared" si="126"/>
        <v>1163.43</v>
      </c>
      <c r="Q425" s="659">
        <f t="shared" si="39"/>
        <v>18522.37</v>
      </c>
    </row>
    <row r="426" spans="1:17" s="124" customFormat="1" x14ac:dyDescent="0.25">
      <c r="A426" s="96">
        <f t="shared" si="134"/>
        <v>334</v>
      </c>
      <c r="B426" s="35" t="s">
        <v>788</v>
      </c>
      <c r="C426" s="35" t="s">
        <v>281</v>
      </c>
      <c r="D426" s="36" t="s">
        <v>773</v>
      </c>
      <c r="E426" s="371"/>
      <c r="F426" s="460">
        <v>19685.8</v>
      </c>
      <c r="G426" s="381">
        <f>+F426+E426-O426</f>
        <v>19685.8</v>
      </c>
      <c r="H426" s="369">
        <f t="shared" si="139"/>
        <v>0</v>
      </c>
      <c r="I426" s="381">
        <v>0</v>
      </c>
      <c r="J426" s="381">
        <f t="shared" si="34"/>
        <v>564.98</v>
      </c>
      <c r="K426" s="381">
        <f t="shared" si="35"/>
        <v>598.45000000000005</v>
      </c>
      <c r="L426" s="381">
        <f t="shared" si="36"/>
        <v>1397.69</v>
      </c>
      <c r="M426" s="381">
        <f t="shared" si="37"/>
        <v>1395.72</v>
      </c>
      <c r="N426" s="381">
        <f t="shared" si="38"/>
        <v>226.39</v>
      </c>
      <c r="O426" s="436">
        <v>0</v>
      </c>
      <c r="P426" s="381">
        <f t="shared" si="126"/>
        <v>1163.43</v>
      </c>
      <c r="Q426" s="660">
        <f t="shared" si="39"/>
        <v>18522.37</v>
      </c>
    </row>
    <row r="427" spans="1:17" s="124" customFormat="1" ht="16.5" thickBot="1" x14ac:dyDescent="0.3">
      <c r="A427" s="437"/>
      <c r="B427" s="461"/>
      <c r="C427" s="461"/>
      <c r="D427" s="462"/>
      <c r="E427" s="463"/>
      <c r="F427" s="474">
        <f>SUM(F424:F426)</f>
        <v>87929.900000000009</v>
      </c>
      <c r="G427" s="474">
        <f t="shared" ref="G427:Q427" si="140">SUM(G424:G426)</f>
        <v>87929.900000000009</v>
      </c>
      <c r="H427" s="474">
        <f t="shared" si="140"/>
        <v>1650.53</v>
      </c>
      <c r="I427" s="474">
        <f t="shared" si="140"/>
        <v>0</v>
      </c>
      <c r="J427" s="474">
        <f t="shared" si="140"/>
        <v>2523.58</v>
      </c>
      <c r="K427" s="474">
        <f t="shared" si="140"/>
        <v>2673.0699999999997</v>
      </c>
      <c r="L427" s="474">
        <f t="shared" si="140"/>
        <v>6243.02</v>
      </c>
      <c r="M427" s="474">
        <f t="shared" si="140"/>
        <v>6234.22</v>
      </c>
      <c r="N427" s="474">
        <f t="shared" si="140"/>
        <v>1011.1999999999999</v>
      </c>
      <c r="O427" s="474">
        <f t="shared" si="140"/>
        <v>0</v>
      </c>
      <c r="P427" s="474">
        <f t="shared" si="140"/>
        <v>6847.18</v>
      </c>
      <c r="Q427" s="474">
        <f t="shared" si="140"/>
        <v>81082.720000000001</v>
      </c>
    </row>
    <row r="428" spans="1:17" s="123" customFormat="1" ht="16.5" thickTop="1" x14ac:dyDescent="0.25">
      <c r="A428" s="404" t="s">
        <v>789</v>
      </c>
      <c r="B428" s="404"/>
      <c r="C428" s="404"/>
      <c r="D428" s="598"/>
      <c r="E428" s="504"/>
      <c r="F428" s="516"/>
      <c r="G428" s="516"/>
      <c r="H428" s="516"/>
      <c r="I428" s="516"/>
      <c r="J428" s="516"/>
      <c r="K428" s="516"/>
      <c r="L428" s="516"/>
      <c r="M428" s="516"/>
      <c r="N428" s="516"/>
      <c r="O428" s="516"/>
      <c r="P428" s="516"/>
      <c r="Q428" s="516"/>
    </row>
    <row r="429" spans="1:17" s="124" customFormat="1" x14ac:dyDescent="0.25">
      <c r="A429" s="96">
        <v>327</v>
      </c>
      <c r="B429" s="35" t="s">
        <v>790</v>
      </c>
      <c r="C429" s="35" t="s">
        <v>791</v>
      </c>
      <c r="D429" s="36" t="s">
        <v>792</v>
      </c>
      <c r="E429" s="371"/>
      <c r="F429" s="606">
        <v>48558.3</v>
      </c>
      <c r="G429" s="435">
        <f>+F429+E429</f>
        <v>48558.3</v>
      </c>
      <c r="H429" s="369">
        <f t="shared" ref="H429" si="141">ROUND(IF(((G429-J429-K429-O429)&gt;34685.01)*((G429-J429-K429-O429)&lt;52027.43),(((G429-J429-K429-O429)-34685.01)*0.15),+IF(((G429-J429-K429-O429)&gt;52027.43)*((G429-J429-K429-O429)&lt;72260.26),((((G429-J429-K429-O429)-52027.43)*0.2)+2601.33),+IF((G429-J429-K429-O429)&gt;72260.26,(((G429-J429-K429-O429)-72260.26)*25%)+6648,0))),2)</f>
        <v>1650.53</v>
      </c>
      <c r="I429" s="435">
        <v>0</v>
      </c>
      <c r="J429" s="435">
        <f t="shared" si="34"/>
        <v>1393.62</v>
      </c>
      <c r="K429" s="435">
        <f t="shared" si="35"/>
        <v>1476.17</v>
      </c>
      <c r="L429" s="435">
        <f t="shared" si="36"/>
        <v>3447.64</v>
      </c>
      <c r="M429" s="435">
        <f t="shared" si="37"/>
        <v>3442.78</v>
      </c>
      <c r="N429" s="435">
        <f t="shared" si="38"/>
        <v>558.41999999999996</v>
      </c>
      <c r="O429" s="607">
        <v>0</v>
      </c>
      <c r="P429" s="435">
        <f t="shared" si="126"/>
        <v>4520.32</v>
      </c>
      <c r="Q429" s="663">
        <f t="shared" si="39"/>
        <v>44037.98</v>
      </c>
    </row>
    <row r="430" spans="1:17" s="124" customFormat="1" ht="16.5" thickBot="1" x14ac:dyDescent="0.3">
      <c r="A430" s="437"/>
      <c r="B430" s="461"/>
      <c r="C430" s="461"/>
      <c r="D430" s="462"/>
      <c r="E430" s="463"/>
      <c r="F430" s="474">
        <f t="shared" ref="F430:Q430" si="142">SUM(F429)</f>
        <v>48558.3</v>
      </c>
      <c r="G430" s="474">
        <f t="shared" si="142"/>
        <v>48558.3</v>
      </c>
      <c r="H430" s="474">
        <f t="shared" si="142"/>
        <v>1650.53</v>
      </c>
      <c r="I430" s="474">
        <f t="shared" si="142"/>
        <v>0</v>
      </c>
      <c r="J430" s="474">
        <f t="shared" si="142"/>
        <v>1393.62</v>
      </c>
      <c r="K430" s="474">
        <f t="shared" si="142"/>
        <v>1476.17</v>
      </c>
      <c r="L430" s="474">
        <f t="shared" si="142"/>
        <v>3447.64</v>
      </c>
      <c r="M430" s="474">
        <f t="shared" si="142"/>
        <v>3442.78</v>
      </c>
      <c r="N430" s="474">
        <f t="shared" si="142"/>
        <v>558.41999999999996</v>
      </c>
      <c r="O430" s="474">
        <f t="shared" si="142"/>
        <v>0</v>
      </c>
      <c r="P430" s="474">
        <f t="shared" si="142"/>
        <v>4520.32</v>
      </c>
      <c r="Q430" s="474">
        <f t="shared" si="142"/>
        <v>44037.98</v>
      </c>
    </row>
    <row r="431" spans="1:17" s="123" customFormat="1" ht="16.5" thickTop="1" x14ac:dyDescent="0.25">
      <c r="A431" s="351" t="s">
        <v>793</v>
      </c>
      <c r="B431" s="351"/>
      <c r="C431" s="351"/>
      <c r="D431" s="605"/>
      <c r="E431" s="485"/>
      <c r="F431" s="520"/>
      <c r="G431" s="520"/>
      <c r="H431" s="520"/>
      <c r="I431" s="520"/>
      <c r="J431" s="520"/>
      <c r="K431" s="520"/>
      <c r="L431" s="520"/>
      <c r="M431" s="520"/>
      <c r="N431" s="520"/>
      <c r="O431" s="520"/>
      <c r="P431" s="520"/>
      <c r="Q431" s="520"/>
    </row>
    <row r="432" spans="1:17" s="124" customFormat="1" ht="16.5" thickBot="1" x14ac:dyDescent="0.3">
      <c r="A432" s="396">
        <v>329</v>
      </c>
      <c r="B432" s="469" t="s">
        <v>794</v>
      </c>
      <c r="C432" s="469" t="s">
        <v>795</v>
      </c>
      <c r="D432" s="470" t="s">
        <v>338</v>
      </c>
      <c r="E432" s="471"/>
      <c r="F432" s="472">
        <v>48558.3</v>
      </c>
      <c r="G432" s="395">
        <f>+F432+E432</f>
        <v>48558.3</v>
      </c>
      <c r="H432" s="369">
        <f t="shared" ref="H432:H433" si="143">ROUND(IF(((G432-J432-K432-O432)&gt;34685.01)*((G432-J432-K432-O432)&lt;52027.43),(((G432-J432-K432-O432)-34685.01)*0.15),+IF(((G432-J432-K432-O432)&gt;52027.43)*((G432-J432-K432-O432)&lt;72260.26),((((G432-J432-K432-O432)-52027.43)*0.2)+2601.33),+IF((G432-J432-K432-O432)&gt;72260.26,(((G432-J432-K432-O432)-72260.26)*25%)+6648,0))),2)</f>
        <v>1650.53</v>
      </c>
      <c r="I432" s="395">
        <v>1425.74</v>
      </c>
      <c r="J432" s="395">
        <f t="shared" si="34"/>
        <v>1393.62</v>
      </c>
      <c r="K432" s="395">
        <f t="shared" si="35"/>
        <v>1476.17</v>
      </c>
      <c r="L432" s="395">
        <f t="shared" si="36"/>
        <v>3447.64</v>
      </c>
      <c r="M432" s="395">
        <f t="shared" si="37"/>
        <v>3442.78</v>
      </c>
      <c r="N432" s="395">
        <f t="shared" si="38"/>
        <v>558.41999999999996</v>
      </c>
      <c r="O432" s="418">
        <v>0</v>
      </c>
      <c r="P432" s="395">
        <f t="shared" si="126"/>
        <v>5946.0599999999995</v>
      </c>
      <c r="Q432" s="658">
        <f t="shared" si="39"/>
        <v>42612.240000000005</v>
      </c>
    </row>
    <row r="433" spans="1:18" s="124" customFormat="1" ht="16.5" thickBot="1" x14ac:dyDescent="0.3">
      <c r="A433" s="30">
        <f t="shared" si="134"/>
        <v>330</v>
      </c>
      <c r="B433" s="35" t="s">
        <v>796</v>
      </c>
      <c r="C433" s="35" t="s">
        <v>797</v>
      </c>
      <c r="D433" s="36" t="s">
        <v>338</v>
      </c>
      <c r="E433" s="371"/>
      <c r="F433" s="456">
        <v>48558.3</v>
      </c>
      <c r="G433" s="395">
        <f>+F433+E433</f>
        <v>48558.3</v>
      </c>
      <c r="H433" s="369">
        <f t="shared" si="143"/>
        <v>1650.53</v>
      </c>
      <c r="I433" s="369">
        <v>1419.12</v>
      </c>
      <c r="J433" s="369">
        <f t="shared" si="34"/>
        <v>1393.62</v>
      </c>
      <c r="K433" s="369">
        <f t="shared" si="35"/>
        <v>1476.17</v>
      </c>
      <c r="L433" s="369">
        <f t="shared" si="36"/>
        <v>3447.64</v>
      </c>
      <c r="M433" s="369">
        <f t="shared" ref="M433" si="144">ROUND(IF((G433)&gt;(15600*10),((15600*10)*0.0709),(G433)*0.0709),2)</f>
        <v>3442.78</v>
      </c>
      <c r="N433" s="369">
        <f t="shared" ref="N433" si="145">+ROUND(IF(G433&gt;(15600*4),((15600*4)*0.0115),G433*0.0115),2)</f>
        <v>558.41999999999996</v>
      </c>
      <c r="O433" s="422">
        <v>0</v>
      </c>
      <c r="P433" s="369">
        <f t="shared" si="126"/>
        <v>5939.44</v>
      </c>
      <c r="Q433" s="659">
        <f t="shared" si="39"/>
        <v>42618.86</v>
      </c>
    </row>
    <row r="434" spans="1:18" s="124" customFormat="1" ht="16.5" thickBot="1" x14ac:dyDescent="0.3">
      <c r="A434" s="396"/>
      <c r="B434" s="461"/>
      <c r="C434" s="461"/>
      <c r="D434" s="462"/>
      <c r="E434" s="463"/>
      <c r="F434" s="474">
        <f t="shared" ref="F434:Q434" si="146">SUM(F432:F433)</f>
        <v>97116.6</v>
      </c>
      <c r="G434" s="474">
        <f t="shared" si="146"/>
        <v>97116.6</v>
      </c>
      <c r="H434" s="474">
        <f t="shared" si="146"/>
        <v>3301.06</v>
      </c>
      <c r="I434" s="474">
        <f t="shared" si="146"/>
        <v>2844.8599999999997</v>
      </c>
      <c r="J434" s="474">
        <f t="shared" si="146"/>
        <v>2787.24</v>
      </c>
      <c r="K434" s="474">
        <f t="shared" si="146"/>
        <v>2952.34</v>
      </c>
      <c r="L434" s="474">
        <f t="shared" si="146"/>
        <v>6895.28</v>
      </c>
      <c r="M434" s="474">
        <f t="shared" si="146"/>
        <v>6885.56</v>
      </c>
      <c r="N434" s="474">
        <f t="shared" si="146"/>
        <v>1116.8399999999999</v>
      </c>
      <c r="O434" s="474">
        <f t="shared" si="146"/>
        <v>0</v>
      </c>
      <c r="P434" s="474">
        <f t="shared" si="146"/>
        <v>11885.5</v>
      </c>
      <c r="Q434" s="474">
        <f t="shared" si="146"/>
        <v>85231.1</v>
      </c>
    </row>
    <row r="435" spans="1:18" s="124" customFormat="1" ht="16.5" thickBot="1" x14ac:dyDescent="0.3">
      <c r="A435" s="680" t="s">
        <v>0</v>
      </c>
      <c r="B435" s="681"/>
      <c r="C435" s="681"/>
      <c r="D435" s="681"/>
      <c r="E435" s="682"/>
      <c r="F435" s="611">
        <f>+F434+F430+F427+F422+F419+F413+F409+F405+F402+F396+F391+F368+F364+F359+F345+F349+F339+F334+F323+F316+F312+F297+F294+F288+F283+F274+F266+F259+F240+F233+F223+F218+F194+F183+F178+F109+F78+F66+F56+F41+F28</f>
        <v>26986171.759999998</v>
      </c>
      <c r="G435" s="611">
        <f>+G434+G430+G427+G422+G419+G413+G409+G402+G396+G391+G368+G364+G359+G349+G345+G339+G334+G323+G316+G312+G297+G294+G288+G283+G274+G266+G259+G240+G233+G223+G218+G194+G183+G178+G109+G78+G66+G56+G41+G28+G405</f>
        <v>27319473.769999996</v>
      </c>
      <c r="H435" s="611">
        <f>+H434+H430+H427+H419+H413+H405+H396+H391+H368+H364+H349+H345+H339+H323+H316+H312+H297+H294+H288+H283+H274+H266+H259+H240+H233+H223+H218+H194+H183+H178+H109+H78+H66+H56+H41+H28+H402+H359+H334+H422+H409</f>
        <v>3005994.08</v>
      </c>
      <c r="I435" s="611">
        <f>+I434+I430+I427+I422+I419+I413+I409+I405+I402+I396+I391+I368+I364+I359+I345+I349+I339+I334+I323+I316+I312+I297+I294+I288+I283+I274+I266+I259+I240+I233+I223+I218+I194+I183+I178+I109+I78+I66+I56+I41+I28</f>
        <v>155837.84</v>
      </c>
      <c r="J435" s="611">
        <f>+J434+J430+J427+J422+J419+J413+J409+J405+J402+J396+J391+J368+J364+J359+J345+J349+J339+J334+J323+J316+J312+J297+J294+J288+J283+J274+J266+J259+J240+J233+J223+J218+J194+J183+J178+J109+J78+J66+J56+J41+J28</f>
        <v>776750</v>
      </c>
      <c r="K435" s="611">
        <f>+K434+K430+K427+K422+K419+K413+K409+K405+K402+K396+K391+K368+K364+K359+K349+K345+K339+K334+K323+K316+K312+K297+K294+K288+K283+K274+K266+K259+K240+K233+K223+K218+K194+K183+K178+K109+K78+K66+K56+K41+K28</f>
        <v>774779.27</v>
      </c>
      <c r="L435" s="611">
        <f>+L434+L430+L427+L422+L419+L413+L409+L405+L402+L396+L391+L368+L364+L359+L349+L345+L339+L334+L323+L316+L312+L297+L294+L288+L283+L274+L266+L259+L240+L233+L223+L218+L194+L183+L178+L109+L78+L66+L56+L41+L28</f>
        <v>1921577.6000000003</v>
      </c>
      <c r="M435" s="611">
        <f>+M434+M430+M427+M422+M419+M413+M409+M405+M402+M396+M391+M368+M364+M359+M349+M345+M339+M334+M323+M316+M312+M297+M294+M288+M283+M274+M266+M259+M240+M233+M223+M218+M194+M183+M178+M109+M78+M66+M56+M41+M28</f>
        <v>1806968.38</v>
      </c>
      <c r="N435" s="611">
        <f>+N434+N430+N427+N422+N419+N413+N409+N405+N402+N396+N391+N368+N364+N359+N349+N345+N339+N334+N323+N316+N297+N294+N283+N274+N266+N240+N233+N223+N218+N194+N183+N178+N109+N78+N41+N28+N312+N259+N66+N56+N288</f>
        <v>206735.78999999989</v>
      </c>
      <c r="O435" s="611">
        <f>+O434+O430+O422+O419+O413+O409+O405+O402+O396+O391+O368+O364+O359+O349+O345+O339+O334+O323+O316+O312+O297+O294+O288+O283+O274+O266+O259+O240+O233+O223+O218+O194+O183+O178+O109+O78+O66+O56+O41+O28</f>
        <v>64805.759999999995</v>
      </c>
      <c r="P435" s="611">
        <f>+P434+P430+P427+P422+P419+P413+P409+P405+P402+P396+P391+P368+P364+P359+P349+P345+P339+P334+P323+P316+P312+P297+P294+P288+P283+P274+P266+P259+P240+P233+P223+P218+P194+P183+P178+P109+P78+P66+P56+P41+P28</f>
        <v>4778166.9499999993</v>
      </c>
      <c r="Q435" s="664">
        <f>+Q434+Q430+Q427+Q422+Q419+Q413+Q409+Q405+Q402+Q396+Q391+Q368+Q364+Q359+Q349+Q345+Q339+Q334+Q323+Q316+Q312+Q297+Q294+Q288+Q283+Q274+Q266+Q259+Q240+Q233+Q223+Q218+Q194+Q183+Q178+Q109+Q78+Q66+Q56+Q41+Q28</f>
        <v>22541306.82</v>
      </c>
    </row>
    <row r="436" spans="1:18" s="124" customFormat="1" x14ac:dyDescent="0.25">
      <c r="A436" s="2"/>
      <c r="B436" s="10"/>
      <c r="C436" s="11"/>
      <c r="D436" s="612"/>
      <c r="E436" s="612"/>
      <c r="F436" s="535"/>
      <c r="G436" s="613"/>
      <c r="H436" s="614"/>
      <c r="I436" s="615"/>
      <c r="J436" s="614"/>
      <c r="K436" s="614"/>
      <c r="L436" s="614"/>
      <c r="M436" s="614"/>
      <c r="N436" s="614"/>
      <c r="O436" s="616"/>
      <c r="P436" s="614"/>
      <c r="Q436" s="13"/>
    </row>
    <row r="437" spans="1:18" s="124" customFormat="1" ht="16.5" thickBot="1" x14ac:dyDescent="0.3">
      <c r="A437" s="2"/>
      <c r="B437" s="10"/>
      <c r="C437" s="11"/>
      <c r="D437" s="612"/>
      <c r="E437" s="612"/>
      <c r="F437" s="617"/>
      <c r="G437" s="617"/>
      <c r="H437" s="19"/>
      <c r="I437" s="618"/>
      <c r="J437" s="19"/>
      <c r="K437" s="19"/>
      <c r="L437" s="19"/>
      <c r="M437" s="19"/>
      <c r="N437" s="19"/>
      <c r="O437" s="20"/>
      <c r="P437" s="19"/>
      <c r="Q437" s="19"/>
      <c r="R437" s="667"/>
    </row>
    <row r="438" spans="1:18" s="134" customFormat="1" ht="16.5" thickBot="1" x14ac:dyDescent="0.3">
      <c r="A438" s="62"/>
      <c r="B438" s="619" t="s">
        <v>1171</v>
      </c>
      <c r="C438" s="620" t="s">
        <v>1313</v>
      </c>
      <c r="D438" s="115"/>
      <c r="E438" s="1"/>
      <c r="F438" s="1"/>
      <c r="G438" s="12"/>
      <c r="H438" s="56"/>
      <c r="I438" s="56"/>
      <c r="J438" s="56"/>
      <c r="K438" s="63"/>
      <c r="L438" s="64"/>
      <c r="M438" s="63"/>
      <c r="N438" s="63"/>
      <c r="O438" s="63"/>
      <c r="P438" s="63"/>
      <c r="Q438" s="63"/>
    </row>
    <row r="439" spans="1:18" s="134" customFormat="1" ht="16.5" thickBot="1" x14ac:dyDescent="0.3">
      <c r="A439" s="62"/>
      <c r="B439" s="621" t="s">
        <v>1172</v>
      </c>
      <c r="C439" s="117">
        <f>+G435</f>
        <v>27319473.769999996</v>
      </c>
      <c r="D439" s="683" t="s">
        <v>18</v>
      </c>
      <c r="E439" s="684"/>
      <c r="F439" s="18">
        <f>+G435</f>
        <v>27319473.769999996</v>
      </c>
      <c r="G439" s="56"/>
      <c r="H439" s="56"/>
      <c r="I439" s="56"/>
      <c r="J439" s="56"/>
      <c r="K439" s="64"/>
      <c r="L439" s="64"/>
      <c r="M439" s="125"/>
      <c r="N439" s="63"/>
      <c r="O439" s="63"/>
      <c r="P439" s="63"/>
      <c r="Q439" s="63"/>
    </row>
    <row r="440" spans="1:18" s="134" customFormat="1" ht="16.5" thickTop="1" x14ac:dyDescent="0.25">
      <c r="A440" s="62"/>
      <c r="B440" s="622" t="s">
        <v>1173</v>
      </c>
      <c r="C440" s="118"/>
      <c r="D440" s="685" t="s">
        <v>798</v>
      </c>
      <c r="E440" s="686"/>
      <c r="F440" s="617">
        <f>+J435+K435+L435+M435+N435</f>
        <v>5486811.04</v>
      </c>
      <c r="G440" s="62"/>
      <c r="H440" s="62"/>
      <c r="I440" s="623"/>
      <c r="J440" s="624"/>
      <c r="K440" s="64"/>
      <c r="L440" s="64"/>
      <c r="M440" s="62"/>
      <c r="N440" s="62"/>
      <c r="O440" s="62"/>
      <c r="P440" s="62"/>
      <c r="Q440" s="62"/>
    </row>
    <row r="441" spans="1:18" s="134" customFormat="1" ht="16.5" thickBot="1" x14ac:dyDescent="0.3">
      <c r="A441" s="62"/>
      <c r="B441" s="625" t="s">
        <v>805</v>
      </c>
      <c r="C441" s="119">
        <f>+P435</f>
        <v>4778166.9499999993</v>
      </c>
      <c r="D441" s="685" t="s">
        <v>799</v>
      </c>
      <c r="E441" s="686"/>
      <c r="F441" s="617">
        <f>+H435</f>
        <v>3005994.08</v>
      </c>
      <c r="G441" s="62"/>
      <c r="H441" s="62"/>
      <c r="I441" s="62"/>
      <c r="J441" s="62"/>
      <c r="K441" s="64"/>
      <c r="L441" s="64"/>
      <c r="M441" s="62"/>
      <c r="N441" s="62"/>
      <c r="O441" s="62"/>
      <c r="P441" s="62"/>
      <c r="Q441" s="62"/>
    </row>
    <row r="442" spans="1:18" s="134" customFormat="1" ht="16.5" thickBot="1" x14ac:dyDescent="0.3">
      <c r="A442" s="62"/>
      <c r="B442" s="626" t="s">
        <v>1174</v>
      </c>
      <c r="C442" s="627">
        <f>SUM(C439-C441)</f>
        <v>22541306.819999997</v>
      </c>
      <c r="D442" s="62"/>
      <c r="E442" s="24"/>
      <c r="F442" s="11"/>
      <c r="G442" s="62"/>
      <c r="H442" s="62"/>
      <c r="I442" s="62"/>
      <c r="J442" s="62"/>
      <c r="K442" s="64"/>
      <c r="L442" s="64"/>
      <c r="M442" s="62"/>
      <c r="N442" s="62"/>
      <c r="O442" s="62"/>
      <c r="P442" s="62"/>
      <c r="Q442" s="62"/>
    </row>
    <row r="443" spans="1:18" s="124" customFormat="1" x14ac:dyDescent="0.25">
      <c r="A443" s="2"/>
      <c r="B443" s="10"/>
      <c r="C443" s="11"/>
      <c r="D443" s="612"/>
      <c r="E443" s="612"/>
      <c r="F443" s="1"/>
      <c r="G443" s="12"/>
      <c r="H443" s="13"/>
      <c r="I443" s="7"/>
      <c r="J443" s="13"/>
      <c r="K443" s="13"/>
      <c r="L443" s="13"/>
      <c r="M443" s="13"/>
      <c r="N443" s="13"/>
      <c r="O443" s="14"/>
      <c r="P443" s="13"/>
      <c r="Q443" s="13"/>
    </row>
    <row r="444" spans="1:18" s="124" customFormat="1" x14ac:dyDescent="0.25">
      <c r="A444" s="2"/>
      <c r="B444" s="10"/>
      <c r="C444" s="11"/>
      <c r="D444" s="612"/>
      <c r="E444" s="612"/>
      <c r="F444" s="1"/>
      <c r="G444" s="12"/>
      <c r="H444" s="13"/>
      <c r="I444" s="7"/>
      <c r="J444" s="13"/>
      <c r="K444" s="13"/>
      <c r="L444" s="13"/>
      <c r="M444" s="13"/>
      <c r="N444" s="13"/>
      <c r="O444" s="14"/>
      <c r="P444" s="13"/>
      <c r="Q444" s="13"/>
    </row>
    <row r="445" spans="1:18" s="124" customFormat="1" x14ac:dyDescent="0.25">
      <c r="A445" s="2"/>
      <c r="B445" s="10"/>
      <c r="C445" s="11"/>
      <c r="D445" s="612"/>
      <c r="E445" s="612"/>
      <c r="F445" s="1"/>
      <c r="G445" s="12"/>
      <c r="H445" s="13"/>
      <c r="I445" s="7"/>
      <c r="J445" s="13"/>
      <c r="K445" s="13"/>
      <c r="L445" s="13"/>
      <c r="M445" s="13"/>
      <c r="N445" s="13"/>
      <c r="O445" s="14"/>
      <c r="P445" s="13"/>
      <c r="Q445" s="13"/>
    </row>
    <row r="446" spans="1:18" s="124" customFormat="1" x14ac:dyDescent="0.25">
      <c r="A446" s="2"/>
      <c r="B446" s="10"/>
      <c r="C446" s="11"/>
      <c r="D446" s="612"/>
      <c r="E446" s="612"/>
      <c r="F446" s="1"/>
      <c r="G446" s="12"/>
      <c r="H446" s="13"/>
      <c r="I446" s="7"/>
      <c r="J446" s="13"/>
      <c r="K446" s="13"/>
      <c r="L446" s="13"/>
      <c r="M446" s="62"/>
      <c r="N446" s="13"/>
      <c r="O446" s="14"/>
      <c r="P446" s="13"/>
      <c r="Q446" s="13"/>
    </row>
    <row r="447" spans="1:18" s="124" customFormat="1" x14ac:dyDescent="0.25">
      <c r="A447" s="2"/>
      <c r="B447" s="10"/>
      <c r="C447" s="11"/>
      <c r="D447" s="612"/>
      <c r="E447" s="612"/>
      <c r="F447" s="1"/>
      <c r="G447" s="12"/>
      <c r="H447" s="13"/>
      <c r="I447" s="7"/>
      <c r="J447" s="13"/>
      <c r="K447" s="13"/>
      <c r="L447" s="13"/>
      <c r="M447" s="13"/>
      <c r="N447" s="13"/>
      <c r="O447" s="14"/>
      <c r="P447" s="13"/>
      <c r="Q447" s="13"/>
    </row>
    <row r="448" spans="1:18" s="124" customFormat="1" x14ac:dyDescent="0.25">
      <c r="A448" s="2"/>
      <c r="B448" s="10"/>
      <c r="C448" s="11"/>
      <c r="D448" s="612"/>
      <c r="E448" s="612"/>
      <c r="F448" s="1"/>
      <c r="G448" s="12"/>
      <c r="H448" s="13"/>
      <c r="I448" s="7"/>
      <c r="J448" s="13"/>
      <c r="K448" s="13"/>
      <c r="L448" s="13"/>
      <c r="M448" s="13"/>
      <c r="N448" s="13"/>
      <c r="O448" s="14"/>
      <c r="P448" s="13"/>
      <c r="Q448" s="13"/>
    </row>
    <row r="449" spans="1:17" s="134" customFormat="1" x14ac:dyDescent="0.25">
      <c r="A449" s="62"/>
      <c r="B449" s="674" t="s">
        <v>563</v>
      </c>
      <c r="C449" s="674"/>
      <c r="D449" s="343" t="s">
        <v>680</v>
      </c>
      <c r="E449" s="628"/>
      <c r="F449" s="675" t="s">
        <v>555</v>
      </c>
      <c r="G449" s="675"/>
      <c r="H449" s="673" t="s">
        <v>1175</v>
      </c>
      <c r="I449" s="673"/>
      <c r="J449" s="673"/>
      <c r="K449" s="675" t="s">
        <v>299</v>
      </c>
      <c r="L449" s="675"/>
      <c r="M449" s="675"/>
      <c r="N449" s="673"/>
      <c r="O449" s="673"/>
      <c r="P449" s="673"/>
      <c r="Q449" s="62"/>
    </row>
    <row r="450" spans="1:17" s="308" customFormat="1" x14ac:dyDescent="0.25">
      <c r="A450" s="62"/>
      <c r="B450" s="676" t="s">
        <v>1176</v>
      </c>
      <c r="C450" s="676"/>
      <c r="D450" s="344" t="s">
        <v>1177</v>
      </c>
      <c r="E450" s="629"/>
      <c r="F450" s="676" t="s">
        <v>1178</v>
      </c>
      <c r="G450" s="676"/>
      <c r="H450" s="677" t="s">
        <v>1179</v>
      </c>
      <c r="I450" s="677"/>
      <c r="J450" s="677"/>
      <c r="K450" s="676" t="s">
        <v>301</v>
      </c>
      <c r="L450" s="676"/>
      <c r="M450" s="676"/>
      <c r="N450" s="677"/>
      <c r="O450" s="677"/>
      <c r="P450" s="677"/>
      <c r="Q450" s="121"/>
    </row>
    <row r="451" spans="1:17" s="308" customFormat="1" x14ac:dyDescent="0.25">
      <c r="A451" s="62"/>
      <c r="B451" s="673" t="s">
        <v>1180</v>
      </c>
      <c r="C451" s="673"/>
      <c r="D451" s="343" t="s">
        <v>1181</v>
      </c>
      <c r="E451" s="343"/>
      <c r="F451" s="674" t="s">
        <v>1182</v>
      </c>
      <c r="G451" s="674"/>
      <c r="H451" s="673" t="s">
        <v>1183</v>
      </c>
      <c r="I451" s="673"/>
      <c r="J451" s="673"/>
      <c r="K451" s="674" t="s">
        <v>1184</v>
      </c>
      <c r="L451" s="674"/>
      <c r="M451" s="674"/>
      <c r="N451" s="673"/>
      <c r="O451" s="673"/>
      <c r="P451" s="673"/>
      <c r="Q451" s="121"/>
    </row>
    <row r="452" spans="1:17" s="134" customFormat="1" x14ac:dyDescent="0.2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</row>
    <row r="453" spans="1:17" s="124" customFormat="1" x14ac:dyDescent="0.25">
      <c r="A453" s="2"/>
      <c r="B453" s="1"/>
      <c r="C453" s="1"/>
      <c r="D453" s="612"/>
      <c r="E453" s="612"/>
      <c r="F453" s="1"/>
      <c r="G453" s="12"/>
      <c r="H453" s="13"/>
      <c r="I453" s="7"/>
      <c r="J453" s="13"/>
      <c r="K453" s="13"/>
      <c r="L453" s="13"/>
      <c r="M453" s="13"/>
      <c r="N453" s="13"/>
      <c r="O453" s="14"/>
      <c r="P453" s="13"/>
      <c r="Q453" s="13"/>
    </row>
    <row r="454" spans="1:17" s="124" customFormat="1" x14ac:dyDescent="0.25">
      <c r="A454" s="2"/>
      <c r="B454" s="1"/>
      <c r="C454" s="1"/>
      <c r="D454" s="612"/>
      <c r="E454" s="612"/>
      <c r="F454" s="1"/>
      <c r="G454" s="12"/>
      <c r="H454" s="13"/>
      <c r="I454" s="7"/>
      <c r="J454" s="13"/>
      <c r="K454" s="13"/>
      <c r="L454" s="13"/>
      <c r="M454" s="13"/>
      <c r="N454" s="13"/>
      <c r="O454" s="14"/>
      <c r="P454" s="13"/>
      <c r="Q454" s="13"/>
    </row>
    <row r="455" spans="1:17" s="124" customFormat="1" x14ac:dyDescent="0.25">
      <c r="A455" s="2"/>
      <c r="B455" s="1"/>
      <c r="C455" s="115"/>
      <c r="D455" s="612"/>
      <c r="E455" s="612"/>
      <c r="F455" s="1"/>
      <c r="G455" s="12"/>
      <c r="H455" s="13"/>
      <c r="I455" s="7"/>
      <c r="J455" s="13"/>
      <c r="K455" s="13"/>
      <c r="L455" s="13"/>
      <c r="M455" s="13"/>
      <c r="N455" s="13"/>
      <c r="O455" s="14"/>
      <c r="P455" s="13"/>
      <c r="Q455" s="13"/>
    </row>
    <row r="456" spans="1:17" s="124" customFormat="1" x14ac:dyDescent="0.25">
      <c r="A456" s="2"/>
      <c r="B456" s="1"/>
      <c r="C456" s="630"/>
      <c r="D456" s="612"/>
      <c r="E456" s="612"/>
      <c r="F456" s="1"/>
      <c r="G456" s="12"/>
      <c r="H456" s="13"/>
      <c r="I456" s="7"/>
      <c r="J456" s="13"/>
      <c r="K456" s="13"/>
      <c r="L456" s="13"/>
      <c r="M456" s="13"/>
      <c r="N456" s="13"/>
      <c r="O456" s="14"/>
      <c r="P456" s="13"/>
      <c r="Q456" s="13"/>
    </row>
    <row r="457" spans="1:17" s="124" customFormat="1" x14ac:dyDescent="0.25">
      <c r="A457" s="5"/>
      <c r="B457" s="1"/>
      <c r="C457" s="1"/>
      <c r="D457" s="1"/>
      <c r="E457" s="1"/>
      <c r="F457" s="1"/>
      <c r="G457" s="376"/>
      <c r="H457" s="15"/>
      <c r="I457" s="2"/>
      <c r="J457" s="2"/>
      <c r="K457" s="15"/>
      <c r="L457" s="15"/>
      <c r="M457" s="6"/>
      <c r="N457" s="16"/>
      <c r="O457" s="17"/>
      <c r="P457" s="16"/>
      <c r="Q457" s="16"/>
    </row>
    <row r="458" spans="1:17" s="124" customFormat="1" x14ac:dyDescent="0.25">
      <c r="A458" s="2"/>
      <c r="B458" s="1"/>
      <c r="C458" s="1"/>
      <c r="D458" s="1"/>
      <c r="E458" s="1"/>
      <c r="F458" s="125"/>
      <c r="G458" s="2"/>
      <c r="H458" s="376"/>
      <c r="I458" s="2"/>
      <c r="J458" s="2"/>
      <c r="K458" s="13"/>
      <c r="L458" s="631"/>
      <c r="M458" s="19"/>
      <c r="N458" s="19"/>
      <c r="O458" s="20"/>
      <c r="P458" s="19"/>
      <c r="Q458" s="6"/>
    </row>
    <row r="459" spans="1:17" s="124" customFormat="1" x14ac:dyDescent="0.25">
      <c r="A459" s="5"/>
      <c r="B459" s="1"/>
      <c r="C459" s="1"/>
      <c r="D459" s="1"/>
      <c r="E459" s="1"/>
      <c r="F459" s="632"/>
      <c r="G459" s="633"/>
      <c r="H459" s="2"/>
      <c r="I459" s="2"/>
      <c r="J459" s="2"/>
      <c r="K459" s="634"/>
      <c r="L459" s="635"/>
      <c r="M459" s="632"/>
      <c r="N459" s="635"/>
      <c r="O459" s="2"/>
      <c r="P459" s="21"/>
      <c r="Q459" s="6"/>
    </row>
    <row r="460" spans="1:17" s="124" customFormat="1" ht="20.25" x14ac:dyDescent="0.55000000000000004">
      <c r="A460" s="5"/>
      <c r="B460" s="1"/>
      <c r="C460" s="1"/>
      <c r="D460" s="1"/>
      <c r="E460" s="632"/>
      <c r="F460" s="632"/>
      <c r="G460" s="636"/>
      <c r="H460" s="636"/>
      <c r="I460" s="637"/>
      <c r="J460" s="637"/>
      <c r="K460" s="2"/>
      <c r="L460" s="635"/>
      <c r="M460" s="638"/>
      <c r="N460" s="639"/>
      <c r="O460" s="640"/>
      <c r="P460" s="638"/>
      <c r="Q460" s="2"/>
    </row>
    <row r="461" spans="1:17" s="124" customFormat="1" x14ac:dyDescent="0.25">
      <c r="A461" s="5"/>
      <c r="B461" s="24"/>
      <c r="C461" s="22"/>
      <c r="D461" s="1"/>
      <c r="E461" s="632"/>
      <c r="F461" s="632"/>
      <c r="G461" s="376"/>
      <c r="H461" s="636"/>
      <c r="I461" s="637"/>
      <c r="J461" s="637"/>
      <c r="K461" s="2"/>
      <c r="L461" s="632"/>
      <c r="M461" s="640"/>
      <c r="N461" s="640"/>
      <c r="O461" s="640"/>
      <c r="P461" s="640"/>
      <c r="Q461" s="2"/>
    </row>
    <row r="462" spans="1:17" s="124" customFormat="1" x14ac:dyDescent="0.25">
      <c r="A462" s="2"/>
      <c r="B462" s="24"/>
      <c r="C462" s="22"/>
      <c r="D462" s="1"/>
      <c r="E462" s="632"/>
      <c r="F462" s="632"/>
      <c r="G462" s="376"/>
      <c r="H462" s="636"/>
      <c r="I462" s="637"/>
      <c r="J462" s="2"/>
      <c r="K462" s="2"/>
      <c r="L462" s="2"/>
      <c r="M462" s="640"/>
      <c r="N462" s="640"/>
      <c r="O462" s="640"/>
      <c r="P462" s="640"/>
      <c r="Q462" s="2"/>
    </row>
    <row r="463" spans="1:17" s="124" customFormat="1" ht="18" x14ac:dyDescent="0.4">
      <c r="A463" s="2"/>
      <c r="B463" s="24"/>
      <c r="C463" s="25"/>
      <c r="D463" s="641"/>
      <c r="E463" s="632"/>
      <c r="F463" s="1"/>
      <c r="G463" s="642"/>
      <c r="H463" s="643"/>
      <c r="I463" s="644"/>
      <c r="J463" s="645"/>
      <c r="K463" s="2"/>
      <c r="L463" s="632"/>
      <c r="M463" s="646"/>
      <c r="N463" s="646"/>
      <c r="O463" s="640"/>
      <c r="P463" s="646"/>
      <c r="Q463" s="2"/>
    </row>
    <row r="464" spans="1:17" s="124" customFormat="1" ht="20.25" x14ac:dyDescent="0.55000000000000004">
      <c r="A464" s="2"/>
      <c r="B464" s="24"/>
      <c r="C464" s="25"/>
      <c r="D464" s="1"/>
      <c r="E464" s="1"/>
      <c r="F464" s="1"/>
      <c r="G464" s="647"/>
      <c r="H464" s="647"/>
      <c r="I464" s="647"/>
      <c r="J464" s="648"/>
      <c r="K464" s="2"/>
      <c r="L464" s="632"/>
      <c r="M464" s="639"/>
      <c r="N464" s="639"/>
      <c r="O464" s="640"/>
      <c r="P464" s="649"/>
      <c r="Q464" s="2"/>
    </row>
    <row r="465" spans="1:17" s="124" customFormat="1" ht="18" x14ac:dyDescent="0.4">
      <c r="A465" s="2"/>
      <c r="B465" s="24"/>
      <c r="C465" s="24"/>
      <c r="D465" s="1"/>
      <c r="E465" s="1"/>
      <c r="F465" s="1"/>
      <c r="G465" s="2"/>
      <c r="H465" s="2"/>
      <c r="I465" s="2"/>
      <c r="J465" s="2"/>
      <c r="K465" s="2"/>
      <c r="L465" s="632"/>
      <c r="M465" s="650"/>
      <c r="N465" s="650"/>
      <c r="O465" s="2"/>
      <c r="P465" s="651"/>
      <c r="Q465" s="2"/>
    </row>
    <row r="466" spans="1:17" s="124" customFormat="1" x14ac:dyDescent="0.25">
      <c r="A466" s="2"/>
      <c r="B466" s="24"/>
      <c r="C466" s="24"/>
      <c r="D466" s="1"/>
      <c r="E466" s="1"/>
      <c r="F466" s="5"/>
      <c r="G466" s="2"/>
      <c r="H466" s="2"/>
      <c r="I466" s="2"/>
      <c r="J466" s="3"/>
      <c r="K466" s="3"/>
      <c r="L466" s="3"/>
      <c r="M466" s="3"/>
      <c r="N466" s="3"/>
      <c r="O466" s="4"/>
      <c r="P466" s="2"/>
      <c r="Q466" s="2"/>
    </row>
    <row r="467" spans="1:17" s="124" customFormat="1" x14ac:dyDescent="0.25">
      <c r="A467" s="2"/>
      <c r="B467" s="24"/>
      <c r="C467" s="24"/>
      <c r="D467" s="5"/>
      <c r="E467" s="5"/>
      <c r="F467" s="9"/>
      <c r="G467" s="6"/>
      <c r="H467" s="6"/>
      <c r="I467" s="7"/>
      <c r="J467" s="6"/>
      <c r="K467" s="6"/>
      <c r="L467" s="6"/>
      <c r="M467" s="6"/>
      <c r="N467" s="6"/>
      <c r="O467" s="8"/>
      <c r="P467" s="6"/>
      <c r="Q467" s="6"/>
    </row>
    <row r="468" spans="1:17" s="124" customFormat="1" x14ac:dyDescent="0.25">
      <c r="A468" s="2"/>
      <c r="B468" s="24"/>
      <c r="C468" s="652"/>
      <c r="D468" s="5"/>
      <c r="E468" s="9"/>
      <c r="F468" s="1"/>
      <c r="G468" s="6"/>
      <c r="H468" s="6"/>
      <c r="I468" s="7"/>
      <c r="J468" s="6"/>
      <c r="K468" s="6"/>
      <c r="L468" s="6"/>
      <c r="M468" s="6"/>
      <c r="N468" s="6"/>
      <c r="O468" s="8"/>
      <c r="P468" s="6"/>
      <c r="Q468" s="6"/>
    </row>
    <row r="469" spans="1:17" s="124" customFormat="1" x14ac:dyDescent="0.25">
      <c r="A469" s="2"/>
      <c r="B469" s="24"/>
      <c r="C469" s="23"/>
      <c r="D469" s="1"/>
      <c r="E469" s="1"/>
      <c r="F469" s="1"/>
      <c r="G469" s="2"/>
      <c r="H469" s="2"/>
      <c r="I469" s="2"/>
      <c r="J469" s="16"/>
      <c r="K469" s="634"/>
      <c r="L469" s="19"/>
      <c r="M469" s="6"/>
      <c r="N469" s="8"/>
      <c r="O469" s="6"/>
      <c r="P469" s="6"/>
      <c r="Q469" s="6"/>
    </row>
    <row r="470" spans="1:17" s="124" customFormat="1" x14ac:dyDescent="0.25">
      <c r="A470" s="2"/>
      <c r="B470" s="24"/>
      <c r="C470" s="24"/>
      <c r="D470" s="376"/>
      <c r="E470" s="1"/>
      <c r="F470" s="1"/>
      <c r="G470" s="2"/>
      <c r="H470" s="2"/>
      <c r="I470" s="2"/>
      <c r="J470" s="2"/>
      <c r="K470" s="2"/>
      <c r="L470" s="2"/>
      <c r="M470" s="2"/>
      <c r="N470" s="26"/>
      <c r="O470" s="2"/>
      <c r="P470" s="2"/>
      <c r="Q470" s="2"/>
    </row>
    <row r="471" spans="1:17" s="124" customFormat="1" x14ac:dyDescent="0.25">
      <c r="A471" s="2"/>
      <c r="B471" s="23"/>
      <c r="C471" s="24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6"/>
      <c r="P471" s="2"/>
      <c r="Q471" s="2"/>
    </row>
    <row r="472" spans="1:17" s="124" customFormat="1" x14ac:dyDescent="0.25">
      <c r="A472" s="2"/>
      <c r="B472" s="2"/>
      <c r="C472" s="341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6"/>
      <c r="P472" s="2"/>
      <c r="Q472" s="2"/>
    </row>
    <row r="473" spans="1:17" s="124" customFormat="1" x14ac:dyDescent="0.25">
      <c r="A473" s="2"/>
      <c r="B473" s="341"/>
      <c r="C473" s="341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6"/>
      <c r="P473" s="2"/>
      <c r="Q473" s="2"/>
    </row>
    <row r="474" spans="1:17" s="124" customFormat="1" x14ac:dyDescent="0.25">
      <c r="A474" s="2"/>
      <c r="B474" s="341"/>
      <c r="C474" s="341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6"/>
      <c r="P474" s="2"/>
      <c r="Q474" s="2"/>
    </row>
    <row r="475" spans="1:17" s="124" customFormat="1" x14ac:dyDescent="0.25">
      <c r="A475" s="2"/>
      <c r="B475" s="341"/>
      <c r="C475" s="341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6"/>
      <c r="P475" s="2"/>
      <c r="Q475" s="2"/>
    </row>
    <row r="476" spans="1:17" s="124" customFormat="1" x14ac:dyDescent="0.25">
      <c r="A476" s="2"/>
      <c r="B476" s="341"/>
      <c r="C476" s="341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6"/>
      <c r="P476" s="2"/>
      <c r="Q476" s="2"/>
    </row>
    <row r="477" spans="1:17" s="124" customFormat="1" x14ac:dyDescent="0.25">
      <c r="A477" s="2"/>
      <c r="B477" s="341"/>
      <c r="C477" s="341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6"/>
      <c r="P477" s="2"/>
      <c r="Q477" s="2"/>
    </row>
    <row r="478" spans="1:17" s="124" customFormat="1" x14ac:dyDescent="0.25">
      <c r="A478" s="2"/>
      <c r="B478" s="341"/>
      <c r="C478" s="341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6"/>
      <c r="P478" s="2"/>
      <c r="Q478" s="2"/>
    </row>
    <row r="479" spans="1:17" s="124" customFormat="1" x14ac:dyDescent="0.25">
      <c r="A479" s="2"/>
      <c r="B479" s="341"/>
      <c r="C479" s="341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6"/>
      <c r="P479" s="2"/>
      <c r="Q479" s="2"/>
    </row>
    <row r="480" spans="1:17" s="124" customFormat="1" x14ac:dyDescent="0.25">
      <c r="A480" s="2"/>
      <c r="B480" s="341"/>
      <c r="C480" s="341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6"/>
      <c r="P480" s="2"/>
      <c r="Q480" s="2"/>
    </row>
    <row r="481" spans="1:17" s="124" customFormat="1" x14ac:dyDescent="0.25">
      <c r="A481" s="2"/>
      <c r="B481" s="341"/>
      <c r="C481" s="341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6"/>
      <c r="P481" s="2"/>
      <c r="Q481" s="2"/>
    </row>
    <row r="482" spans="1:17" s="124" customFormat="1" x14ac:dyDescent="0.25">
      <c r="A482" s="2"/>
      <c r="B482" s="341"/>
      <c r="C482" s="341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6"/>
      <c r="P482" s="2"/>
      <c r="Q482" s="2"/>
    </row>
    <row r="483" spans="1:17" s="124" customFormat="1" x14ac:dyDescent="0.25">
      <c r="A483" s="2"/>
      <c r="B483" s="341"/>
      <c r="C483" s="341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6"/>
      <c r="P483" s="2"/>
      <c r="Q483" s="2"/>
    </row>
    <row r="484" spans="1:17" s="124" customFormat="1" x14ac:dyDescent="0.25">
      <c r="A484" s="2"/>
      <c r="B484" s="341"/>
      <c r="C484" s="341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6"/>
      <c r="P484" s="2"/>
      <c r="Q484" s="2"/>
    </row>
    <row r="485" spans="1:17" s="124" customFormat="1" x14ac:dyDescent="0.25">
      <c r="A485" s="2"/>
      <c r="B485" s="341"/>
      <c r="C485" s="341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6"/>
      <c r="P485" s="2"/>
      <c r="Q485" s="2"/>
    </row>
    <row r="486" spans="1:17" s="124" customFormat="1" x14ac:dyDescent="0.25">
      <c r="A486" s="2"/>
      <c r="B486" s="341"/>
      <c r="C486" s="341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6"/>
      <c r="P486" s="2"/>
      <c r="Q486" s="2"/>
    </row>
    <row r="487" spans="1:17" s="124" customFormat="1" x14ac:dyDescent="0.25">
      <c r="A487" s="2"/>
      <c r="B487" s="341"/>
      <c r="C487" s="341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6"/>
      <c r="P487" s="2"/>
      <c r="Q487" s="2"/>
    </row>
    <row r="488" spans="1:17" s="124" customFormat="1" x14ac:dyDescent="0.25">
      <c r="A488" s="2"/>
      <c r="B488" s="341"/>
      <c r="C488" s="341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6"/>
      <c r="P488" s="2"/>
      <c r="Q488" s="2"/>
    </row>
    <row r="489" spans="1:17" s="124" customFormat="1" x14ac:dyDescent="0.25">
      <c r="A489" s="2"/>
      <c r="B489" s="341"/>
      <c r="C489" s="341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6"/>
      <c r="P489" s="2"/>
      <c r="Q489" s="2"/>
    </row>
    <row r="490" spans="1:17" s="124" customFormat="1" x14ac:dyDescent="0.25">
      <c r="A490" s="2"/>
      <c r="B490" s="341"/>
      <c r="C490" s="341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6"/>
      <c r="P490" s="2"/>
      <c r="Q490" s="2"/>
    </row>
    <row r="491" spans="1:17" s="124" customFormat="1" x14ac:dyDescent="0.25">
      <c r="A491" s="2"/>
      <c r="B491" s="341"/>
      <c r="C491" s="341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6"/>
      <c r="P491" s="2"/>
      <c r="Q491" s="2"/>
    </row>
    <row r="492" spans="1:17" s="124" customFormat="1" x14ac:dyDescent="0.25">
      <c r="A492" s="2"/>
      <c r="B492" s="341"/>
      <c r="C492" s="341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6"/>
      <c r="P492" s="2"/>
      <c r="Q492" s="2"/>
    </row>
    <row r="493" spans="1:17" s="124" customFormat="1" x14ac:dyDescent="0.25">
      <c r="A493" s="2"/>
      <c r="B493" s="341"/>
      <c r="C493" s="341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6"/>
      <c r="P493" s="2"/>
      <c r="Q493" s="2"/>
    </row>
    <row r="494" spans="1:17" s="124" customFormat="1" x14ac:dyDescent="0.25">
      <c r="A494" s="2"/>
      <c r="B494" s="341"/>
      <c r="C494" s="341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6"/>
      <c r="P494" s="2"/>
      <c r="Q494" s="2"/>
    </row>
    <row r="495" spans="1:17" s="124" customFormat="1" x14ac:dyDescent="0.25">
      <c r="A495" s="2"/>
      <c r="B495" s="341"/>
      <c r="C495" s="341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6"/>
      <c r="P495" s="2"/>
      <c r="Q495" s="2"/>
    </row>
    <row r="496" spans="1:17" s="124" customFormat="1" x14ac:dyDescent="0.25">
      <c r="A496" s="2"/>
      <c r="B496" s="341"/>
      <c r="C496" s="341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6"/>
      <c r="P496" s="2"/>
      <c r="Q496" s="2"/>
    </row>
    <row r="497" spans="1:17" s="124" customFormat="1" x14ac:dyDescent="0.25">
      <c r="A497" s="2"/>
      <c r="B497" s="341"/>
      <c r="C497" s="341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6"/>
      <c r="P497" s="2"/>
      <c r="Q497" s="2"/>
    </row>
    <row r="498" spans="1:17" s="124" customFormat="1" x14ac:dyDescent="0.25">
      <c r="A498" s="2"/>
      <c r="B498" s="341"/>
      <c r="C498" s="341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6"/>
      <c r="P498" s="2"/>
      <c r="Q498" s="2"/>
    </row>
    <row r="499" spans="1:17" s="124" customFormat="1" x14ac:dyDescent="0.25">
      <c r="A499" s="2"/>
      <c r="B499" s="341"/>
      <c r="C499" s="341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6"/>
      <c r="P499" s="2"/>
      <c r="Q499" s="2"/>
    </row>
    <row r="500" spans="1:17" s="124" customFormat="1" x14ac:dyDescent="0.25">
      <c r="A500" s="2"/>
      <c r="B500" s="341"/>
      <c r="C500" s="341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6"/>
      <c r="P500" s="2"/>
      <c r="Q500" s="2"/>
    </row>
    <row r="501" spans="1:17" s="124" customFormat="1" x14ac:dyDescent="0.25">
      <c r="A501" s="2"/>
      <c r="B501" s="341"/>
      <c r="C501" s="341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6"/>
      <c r="P501" s="2"/>
      <c r="Q501" s="2"/>
    </row>
    <row r="502" spans="1:17" s="124" customFormat="1" x14ac:dyDescent="0.25">
      <c r="A502" s="2"/>
      <c r="B502" s="341"/>
      <c r="C502" s="341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6"/>
      <c r="P502" s="2"/>
      <c r="Q502" s="2"/>
    </row>
    <row r="503" spans="1:17" s="124" customFormat="1" x14ac:dyDescent="0.25">
      <c r="A503" s="2"/>
      <c r="B503" s="341"/>
      <c r="C503" s="341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6"/>
      <c r="P503" s="2"/>
      <c r="Q503" s="2"/>
    </row>
    <row r="504" spans="1:17" s="124" customFormat="1" x14ac:dyDescent="0.25">
      <c r="A504" s="2"/>
      <c r="B504" s="341"/>
      <c r="C504" s="341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6"/>
      <c r="P504" s="2"/>
      <c r="Q504" s="2"/>
    </row>
    <row r="505" spans="1:17" s="124" customFormat="1" x14ac:dyDescent="0.25">
      <c r="A505" s="2"/>
      <c r="B505" s="341"/>
      <c r="C505" s="341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6"/>
      <c r="P505" s="2"/>
      <c r="Q505" s="2"/>
    </row>
    <row r="506" spans="1:17" s="124" customFormat="1" x14ac:dyDescent="0.25">
      <c r="A506" s="2"/>
      <c r="B506" s="341"/>
      <c r="C506" s="341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6"/>
      <c r="P506" s="2"/>
      <c r="Q506" s="2"/>
    </row>
    <row r="507" spans="1:17" s="124" customFormat="1" x14ac:dyDescent="0.25">
      <c r="A507" s="2"/>
      <c r="B507" s="341"/>
      <c r="C507" s="341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6"/>
      <c r="P507" s="2"/>
      <c r="Q507" s="2"/>
    </row>
    <row r="508" spans="1:17" s="124" customFormat="1" x14ac:dyDescent="0.25">
      <c r="A508" s="2"/>
      <c r="B508" s="341"/>
      <c r="C508" s="341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6"/>
      <c r="P508" s="2"/>
      <c r="Q508" s="2"/>
    </row>
    <row r="509" spans="1:17" s="124" customFormat="1" x14ac:dyDescent="0.25">
      <c r="A509" s="2"/>
      <c r="B509" s="341"/>
      <c r="C509" s="341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6"/>
      <c r="P509" s="2"/>
      <c r="Q509" s="2"/>
    </row>
    <row r="510" spans="1:17" s="124" customFormat="1" x14ac:dyDescent="0.25">
      <c r="A510" s="2"/>
      <c r="B510" s="341"/>
      <c r="C510" s="341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6"/>
      <c r="P510" s="2"/>
      <c r="Q510" s="2"/>
    </row>
    <row r="511" spans="1:17" s="124" customFormat="1" x14ac:dyDescent="0.25">
      <c r="A511" s="2"/>
      <c r="B511" s="341"/>
      <c r="C511" s="341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6"/>
      <c r="P511" s="2"/>
      <c r="Q511" s="2"/>
    </row>
    <row r="512" spans="1:17" s="124" customFormat="1" x14ac:dyDescent="0.25">
      <c r="A512" s="2"/>
      <c r="B512" s="341"/>
      <c r="C512" s="341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6"/>
      <c r="P512" s="2"/>
      <c r="Q512" s="2"/>
    </row>
    <row r="514" spans="18:18" x14ac:dyDescent="0.25">
      <c r="R514" s="665"/>
    </row>
    <row r="515" spans="18:18" x14ac:dyDescent="0.25">
      <c r="R515" s="666"/>
    </row>
    <row r="516" spans="18:18" x14ac:dyDescent="0.25">
      <c r="R516" s="666"/>
    </row>
  </sheetData>
  <mergeCells count="26">
    <mergeCell ref="A67:C67"/>
    <mergeCell ref="A6:Q6"/>
    <mergeCell ref="A7:Q7"/>
    <mergeCell ref="A8:Q8"/>
    <mergeCell ref="A9:Q9"/>
    <mergeCell ref="A10:Q10"/>
    <mergeCell ref="A184:C184"/>
    <mergeCell ref="A435:E435"/>
    <mergeCell ref="D439:E439"/>
    <mergeCell ref="D440:E440"/>
    <mergeCell ref="D441:E441"/>
    <mergeCell ref="F449:G449"/>
    <mergeCell ref="H449:J449"/>
    <mergeCell ref="K449:M449"/>
    <mergeCell ref="N449:P449"/>
    <mergeCell ref="B450:C450"/>
    <mergeCell ref="F450:G450"/>
    <mergeCell ref="H450:J450"/>
    <mergeCell ref="K450:M450"/>
    <mergeCell ref="N450:P450"/>
    <mergeCell ref="B449:C449"/>
    <mergeCell ref="B451:C451"/>
    <mergeCell ref="F451:G451"/>
    <mergeCell ref="H451:J451"/>
    <mergeCell ref="K451:M451"/>
    <mergeCell ref="N451:P451"/>
  </mergeCells>
  <conditionalFormatting sqref="C19">
    <cfRule type="expression" dxfId="21" priority="5">
      <formula>MATCH(C19,datos,0)&gt;0</formula>
    </cfRule>
  </conditionalFormatting>
  <conditionalFormatting sqref="C22">
    <cfRule type="expression" dxfId="20" priority="7">
      <formula>MATCH(C22,datos,0)&gt;0</formula>
    </cfRule>
  </conditionalFormatting>
  <conditionalFormatting sqref="C14">
    <cfRule type="expression" dxfId="19" priority="6">
      <formula>MATCH(C14,datos,0)&gt;0</formula>
    </cfRule>
  </conditionalFormatting>
  <conditionalFormatting sqref="C13">
    <cfRule type="expression" dxfId="18" priority="8">
      <formula>MATCH(C13,datos,0)&gt;0</formula>
    </cfRule>
  </conditionalFormatting>
  <conditionalFormatting sqref="C236">
    <cfRule type="expression" dxfId="17" priority="2">
      <formula>MATCH(C236,datos,0)&gt;0</formula>
    </cfRule>
  </conditionalFormatting>
  <conditionalFormatting sqref="C238">
    <cfRule type="expression" dxfId="16" priority="3">
      <formula>MATCH(C238,datos,0)&gt;0</formula>
    </cfRule>
  </conditionalFormatting>
  <conditionalFormatting sqref="C239:C241 C235 C237">
    <cfRule type="expression" dxfId="15" priority="4">
      <formula>MATCH(C235,datos,0)&gt;0</formula>
    </cfRule>
  </conditionalFormatting>
  <conditionalFormatting sqref="C23">
    <cfRule type="expression" dxfId="14" priority="1">
      <formula>MATCH(C23,datos,0)&gt;0</formula>
    </cfRule>
  </conditionalFormatting>
  <pageMargins left="0.7" right="0.7" top="0.75" bottom="0.75" header="0.3" footer="0.3"/>
  <pageSetup paperSize="5" scale="45" orientation="landscape" r:id="rId1"/>
  <rowBreaks count="5" manualBreakCount="5">
    <brk id="66" max="16383" man="1"/>
    <brk id="133" max="16383" man="1"/>
    <brk id="201" max="16383" man="1"/>
    <brk id="338" max="16" man="1"/>
    <brk id="40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7"/>
  <sheetViews>
    <sheetView view="pageBreakPreview" topLeftCell="A112" zoomScaleNormal="87" zoomScaleSheetLayoutView="100" workbookViewId="0">
      <selection activeCell="B127" sqref="B127"/>
    </sheetView>
  </sheetViews>
  <sheetFormatPr baseColWidth="10" defaultColWidth="11.42578125" defaultRowHeight="15.75" x14ac:dyDescent="0.25"/>
  <cols>
    <col min="1" max="1" width="11.42578125" style="63"/>
    <col min="2" max="2" width="60.5703125" style="63" bestFit="1" customWidth="1"/>
    <col min="3" max="3" width="44.5703125" style="63" customWidth="1"/>
    <col min="4" max="4" width="39.5703125" style="63" customWidth="1"/>
    <col min="5" max="5" width="43.42578125" style="63" bestFit="1" customWidth="1"/>
    <col min="6" max="6" width="21.7109375" style="63" customWidth="1"/>
    <col min="7" max="7" width="22.140625" style="63" customWidth="1"/>
    <col min="8" max="8" width="20.85546875" style="63" customWidth="1"/>
    <col min="9" max="9" width="19.140625" style="63" customWidth="1"/>
    <col min="10" max="10" width="17.28515625" style="63" customWidth="1"/>
    <col min="11" max="11" width="28" style="63" customWidth="1"/>
    <col min="12" max="12" width="11.42578125" style="313"/>
    <col min="13" max="249" width="11.42578125" style="134"/>
    <col min="250" max="250" width="49.85546875" style="134" customWidth="1"/>
    <col min="251" max="251" width="15.140625" style="134" customWidth="1"/>
    <col min="252" max="252" width="31" style="134" customWidth="1"/>
    <col min="253" max="253" width="14.85546875" style="134" customWidth="1"/>
    <col min="254" max="254" width="12.42578125" style="134" customWidth="1"/>
    <col min="255" max="255" width="13.85546875" style="134" customWidth="1"/>
    <col min="256" max="256" width="14.28515625" style="134" customWidth="1"/>
    <col min="257" max="257" width="17.28515625" style="134" bestFit="1" customWidth="1"/>
    <col min="258" max="258" width="14.42578125" style="134" customWidth="1"/>
    <col min="259" max="259" width="15.28515625" style="134" customWidth="1"/>
    <col min="260" max="505" width="11.42578125" style="134"/>
    <col min="506" max="506" width="49.85546875" style="134" customWidth="1"/>
    <col min="507" max="507" width="15.140625" style="134" customWidth="1"/>
    <col min="508" max="508" width="31" style="134" customWidth="1"/>
    <col min="509" max="509" width="14.85546875" style="134" customWidth="1"/>
    <col min="510" max="510" width="12.42578125" style="134" customWidth="1"/>
    <col min="511" max="511" width="13.85546875" style="134" customWidth="1"/>
    <col min="512" max="512" width="14.28515625" style="134" customWidth="1"/>
    <col min="513" max="513" width="17.28515625" style="134" bestFit="1" customWidth="1"/>
    <col min="514" max="514" width="14.42578125" style="134" customWidth="1"/>
    <col min="515" max="515" width="15.28515625" style="134" customWidth="1"/>
    <col min="516" max="761" width="11.42578125" style="134"/>
    <col min="762" max="762" width="49.85546875" style="134" customWidth="1"/>
    <col min="763" max="763" width="15.140625" style="134" customWidth="1"/>
    <col min="764" max="764" width="31" style="134" customWidth="1"/>
    <col min="765" max="765" width="14.85546875" style="134" customWidth="1"/>
    <col min="766" max="766" width="12.42578125" style="134" customWidth="1"/>
    <col min="767" max="767" width="13.85546875" style="134" customWidth="1"/>
    <col min="768" max="768" width="14.28515625" style="134" customWidth="1"/>
    <col min="769" max="769" width="17.28515625" style="134" bestFit="1" customWidth="1"/>
    <col min="770" max="770" width="14.42578125" style="134" customWidth="1"/>
    <col min="771" max="771" width="15.28515625" style="134" customWidth="1"/>
    <col min="772" max="1017" width="11.42578125" style="134"/>
    <col min="1018" max="1018" width="49.85546875" style="134" customWidth="1"/>
    <col min="1019" max="1019" width="15.140625" style="134" customWidth="1"/>
    <col min="1020" max="1020" width="31" style="134" customWidth="1"/>
    <col min="1021" max="1021" width="14.85546875" style="134" customWidth="1"/>
    <col min="1022" max="1022" width="12.42578125" style="134" customWidth="1"/>
    <col min="1023" max="1023" width="13.85546875" style="134" customWidth="1"/>
    <col min="1024" max="1024" width="14.28515625" style="134" customWidth="1"/>
    <col min="1025" max="1025" width="17.28515625" style="134" bestFit="1" customWidth="1"/>
    <col min="1026" max="1026" width="14.42578125" style="134" customWidth="1"/>
    <col min="1027" max="1027" width="15.28515625" style="134" customWidth="1"/>
    <col min="1028" max="1273" width="11.42578125" style="134"/>
    <col min="1274" max="1274" width="49.85546875" style="134" customWidth="1"/>
    <col min="1275" max="1275" width="15.140625" style="134" customWidth="1"/>
    <col min="1276" max="1276" width="31" style="134" customWidth="1"/>
    <col min="1277" max="1277" width="14.85546875" style="134" customWidth="1"/>
    <col min="1278" max="1278" width="12.42578125" style="134" customWidth="1"/>
    <col min="1279" max="1279" width="13.85546875" style="134" customWidth="1"/>
    <col min="1280" max="1280" width="14.28515625" style="134" customWidth="1"/>
    <col min="1281" max="1281" width="17.28515625" style="134" bestFit="1" customWidth="1"/>
    <col min="1282" max="1282" width="14.42578125" style="134" customWidth="1"/>
    <col min="1283" max="1283" width="15.28515625" style="134" customWidth="1"/>
    <col min="1284" max="1529" width="11.42578125" style="134"/>
    <col min="1530" max="1530" width="49.85546875" style="134" customWidth="1"/>
    <col min="1531" max="1531" width="15.140625" style="134" customWidth="1"/>
    <col min="1532" max="1532" width="31" style="134" customWidth="1"/>
    <col min="1533" max="1533" width="14.85546875" style="134" customWidth="1"/>
    <col min="1534" max="1534" width="12.42578125" style="134" customWidth="1"/>
    <col min="1535" max="1535" width="13.85546875" style="134" customWidth="1"/>
    <col min="1536" max="1536" width="14.28515625" style="134" customWidth="1"/>
    <col min="1537" max="1537" width="17.28515625" style="134" bestFit="1" customWidth="1"/>
    <col min="1538" max="1538" width="14.42578125" style="134" customWidth="1"/>
    <col min="1539" max="1539" width="15.28515625" style="134" customWidth="1"/>
    <col min="1540" max="1785" width="11.42578125" style="134"/>
    <col min="1786" max="1786" width="49.85546875" style="134" customWidth="1"/>
    <col min="1787" max="1787" width="15.140625" style="134" customWidth="1"/>
    <col min="1788" max="1788" width="31" style="134" customWidth="1"/>
    <col min="1789" max="1789" width="14.85546875" style="134" customWidth="1"/>
    <col min="1790" max="1790" width="12.42578125" style="134" customWidth="1"/>
    <col min="1791" max="1791" width="13.85546875" style="134" customWidth="1"/>
    <col min="1792" max="1792" width="14.28515625" style="134" customWidth="1"/>
    <col min="1793" max="1793" width="17.28515625" style="134" bestFit="1" customWidth="1"/>
    <col min="1794" max="1794" width="14.42578125" style="134" customWidth="1"/>
    <col min="1795" max="1795" width="15.28515625" style="134" customWidth="1"/>
    <col min="1796" max="2041" width="11.42578125" style="134"/>
    <col min="2042" max="2042" width="49.85546875" style="134" customWidth="1"/>
    <col min="2043" max="2043" width="15.140625" style="134" customWidth="1"/>
    <col min="2044" max="2044" width="31" style="134" customWidth="1"/>
    <col min="2045" max="2045" width="14.85546875" style="134" customWidth="1"/>
    <col min="2046" max="2046" width="12.42578125" style="134" customWidth="1"/>
    <col min="2047" max="2047" width="13.85546875" style="134" customWidth="1"/>
    <col min="2048" max="2048" width="14.28515625" style="134" customWidth="1"/>
    <col min="2049" max="2049" width="17.28515625" style="134" bestFit="1" customWidth="1"/>
    <col min="2050" max="2050" width="14.42578125" style="134" customWidth="1"/>
    <col min="2051" max="2051" width="15.28515625" style="134" customWidth="1"/>
    <col min="2052" max="2297" width="11.42578125" style="134"/>
    <col min="2298" max="2298" width="49.85546875" style="134" customWidth="1"/>
    <col min="2299" max="2299" width="15.140625" style="134" customWidth="1"/>
    <col min="2300" max="2300" width="31" style="134" customWidth="1"/>
    <col min="2301" max="2301" width="14.85546875" style="134" customWidth="1"/>
    <col min="2302" max="2302" width="12.42578125" style="134" customWidth="1"/>
    <col min="2303" max="2303" width="13.85546875" style="134" customWidth="1"/>
    <col min="2304" max="2304" width="14.28515625" style="134" customWidth="1"/>
    <col min="2305" max="2305" width="17.28515625" style="134" bestFit="1" customWidth="1"/>
    <col min="2306" max="2306" width="14.42578125" style="134" customWidth="1"/>
    <col min="2307" max="2307" width="15.28515625" style="134" customWidth="1"/>
    <col min="2308" max="2553" width="11.42578125" style="134"/>
    <col min="2554" max="2554" width="49.85546875" style="134" customWidth="1"/>
    <col min="2555" max="2555" width="15.140625" style="134" customWidth="1"/>
    <col min="2556" max="2556" width="31" style="134" customWidth="1"/>
    <col min="2557" max="2557" width="14.85546875" style="134" customWidth="1"/>
    <col min="2558" max="2558" width="12.42578125" style="134" customWidth="1"/>
    <col min="2559" max="2559" width="13.85546875" style="134" customWidth="1"/>
    <col min="2560" max="2560" width="14.28515625" style="134" customWidth="1"/>
    <col min="2561" max="2561" width="17.28515625" style="134" bestFit="1" customWidth="1"/>
    <col min="2562" max="2562" width="14.42578125" style="134" customWidth="1"/>
    <col min="2563" max="2563" width="15.28515625" style="134" customWidth="1"/>
    <col min="2564" max="2809" width="11.42578125" style="134"/>
    <col min="2810" max="2810" width="49.85546875" style="134" customWidth="1"/>
    <col min="2811" max="2811" width="15.140625" style="134" customWidth="1"/>
    <col min="2812" max="2812" width="31" style="134" customWidth="1"/>
    <col min="2813" max="2813" width="14.85546875" style="134" customWidth="1"/>
    <col min="2814" max="2814" width="12.42578125" style="134" customWidth="1"/>
    <col min="2815" max="2815" width="13.85546875" style="134" customWidth="1"/>
    <col min="2816" max="2816" width="14.28515625" style="134" customWidth="1"/>
    <col min="2817" max="2817" width="17.28515625" style="134" bestFit="1" customWidth="1"/>
    <col min="2818" max="2818" width="14.42578125" style="134" customWidth="1"/>
    <col min="2819" max="2819" width="15.28515625" style="134" customWidth="1"/>
    <col min="2820" max="3065" width="11.42578125" style="134"/>
    <col min="3066" max="3066" width="49.85546875" style="134" customWidth="1"/>
    <col min="3067" max="3067" width="15.140625" style="134" customWidth="1"/>
    <col min="3068" max="3068" width="31" style="134" customWidth="1"/>
    <col min="3069" max="3069" width="14.85546875" style="134" customWidth="1"/>
    <col min="3070" max="3070" width="12.42578125" style="134" customWidth="1"/>
    <col min="3071" max="3071" width="13.85546875" style="134" customWidth="1"/>
    <col min="3072" max="3072" width="14.28515625" style="134" customWidth="1"/>
    <col min="3073" max="3073" width="17.28515625" style="134" bestFit="1" customWidth="1"/>
    <col min="3074" max="3074" width="14.42578125" style="134" customWidth="1"/>
    <col min="3075" max="3075" width="15.28515625" style="134" customWidth="1"/>
    <col min="3076" max="3321" width="11.42578125" style="134"/>
    <col min="3322" max="3322" width="49.85546875" style="134" customWidth="1"/>
    <col min="3323" max="3323" width="15.140625" style="134" customWidth="1"/>
    <col min="3324" max="3324" width="31" style="134" customWidth="1"/>
    <col min="3325" max="3325" width="14.85546875" style="134" customWidth="1"/>
    <col min="3326" max="3326" width="12.42578125" style="134" customWidth="1"/>
    <col min="3327" max="3327" width="13.85546875" style="134" customWidth="1"/>
    <col min="3328" max="3328" width="14.28515625" style="134" customWidth="1"/>
    <col min="3329" max="3329" width="17.28515625" style="134" bestFit="1" customWidth="1"/>
    <col min="3330" max="3330" width="14.42578125" style="134" customWidth="1"/>
    <col min="3331" max="3331" width="15.28515625" style="134" customWidth="1"/>
    <col min="3332" max="3577" width="11.42578125" style="134"/>
    <col min="3578" max="3578" width="49.85546875" style="134" customWidth="1"/>
    <col min="3579" max="3579" width="15.140625" style="134" customWidth="1"/>
    <col min="3580" max="3580" width="31" style="134" customWidth="1"/>
    <col min="3581" max="3581" width="14.85546875" style="134" customWidth="1"/>
    <col min="3582" max="3582" width="12.42578125" style="134" customWidth="1"/>
    <col min="3583" max="3583" width="13.85546875" style="134" customWidth="1"/>
    <col min="3584" max="3584" width="14.28515625" style="134" customWidth="1"/>
    <col min="3585" max="3585" width="17.28515625" style="134" bestFit="1" customWidth="1"/>
    <col min="3586" max="3586" width="14.42578125" style="134" customWidth="1"/>
    <col min="3587" max="3587" width="15.28515625" style="134" customWidth="1"/>
    <col min="3588" max="3833" width="11.42578125" style="134"/>
    <col min="3834" max="3834" width="49.85546875" style="134" customWidth="1"/>
    <col min="3835" max="3835" width="15.140625" style="134" customWidth="1"/>
    <col min="3836" max="3836" width="31" style="134" customWidth="1"/>
    <col min="3837" max="3837" width="14.85546875" style="134" customWidth="1"/>
    <col min="3838" max="3838" width="12.42578125" style="134" customWidth="1"/>
    <col min="3839" max="3839" width="13.85546875" style="134" customWidth="1"/>
    <col min="3840" max="3840" width="14.28515625" style="134" customWidth="1"/>
    <col min="3841" max="3841" width="17.28515625" style="134" bestFit="1" customWidth="1"/>
    <col min="3842" max="3842" width="14.42578125" style="134" customWidth="1"/>
    <col min="3843" max="3843" width="15.28515625" style="134" customWidth="1"/>
    <col min="3844" max="4089" width="11.42578125" style="134"/>
    <col min="4090" max="4090" width="49.85546875" style="134" customWidth="1"/>
    <col min="4091" max="4091" width="15.140625" style="134" customWidth="1"/>
    <col min="4092" max="4092" width="31" style="134" customWidth="1"/>
    <col min="4093" max="4093" width="14.85546875" style="134" customWidth="1"/>
    <col min="4094" max="4094" width="12.42578125" style="134" customWidth="1"/>
    <col min="4095" max="4095" width="13.85546875" style="134" customWidth="1"/>
    <col min="4096" max="4096" width="14.28515625" style="134" customWidth="1"/>
    <col min="4097" max="4097" width="17.28515625" style="134" bestFit="1" customWidth="1"/>
    <col min="4098" max="4098" width="14.42578125" style="134" customWidth="1"/>
    <col min="4099" max="4099" width="15.28515625" style="134" customWidth="1"/>
    <col min="4100" max="4345" width="11.42578125" style="134"/>
    <col min="4346" max="4346" width="49.85546875" style="134" customWidth="1"/>
    <col min="4347" max="4347" width="15.140625" style="134" customWidth="1"/>
    <col min="4348" max="4348" width="31" style="134" customWidth="1"/>
    <col min="4349" max="4349" width="14.85546875" style="134" customWidth="1"/>
    <col min="4350" max="4350" width="12.42578125" style="134" customWidth="1"/>
    <col min="4351" max="4351" width="13.85546875" style="134" customWidth="1"/>
    <col min="4352" max="4352" width="14.28515625" style="134" customWidth="1"/>
    <col min="4353" max="4353" width="17.28515625" style="134" bestFit="1" customWidth="1"/>
    <col min="4354" max="4354" width="14.42578125" style="134" customWidth="1"/>
    <col min="4355" max="4355" width="15.28515625" style="134" customWidth="1"/>
    <col min="4356" max="4601" width="11.42578125" style="134"/>
    <col min="4602" max="4602" width="49.85546875" style="134" customWidth="1"/>
    <col min="4603" max="4603" width="15.140625" style="134" customWidth="1"/>
    <col min="4604" max="4604" width="31" style="134" customWidth="1"/>
    <col min="4605" max="4605" width="14.85546875" style="134" customWidth="1"/>
    <col min="4606" max="4606" width="12.42578125" style="134" customWidth="1"/>
    <col min="4607" max="4607" width="13.85546875" style="134" customWidth="1"/>
    <col min="4608" max="4608" width="14.28515625" style="134" customWidth="1"/>
    <col min="4609" max="4609" width="17.28515625" style="134" bestFit="1" customWidth="1"/>
    <col min="4610" max="4610" width="14.42578125" style="134" customWidth="1"/>
    <col min="4611" max="4611" width="15.28515625" style="134" customWidth="1"/>
    <col min="4612" max="4857" width="11.42578125" style="134"/>
    <col min="4858" max="4858" width="49.85546875" style="134" customWidth="1"/>
    <col min="4859" max="4859" width="15.140625" style="134" customWidth="1"/>
    <col min="4860" max="4860" width="31" style="134" customWidth="1"/>
    <col min="4861" max="4861" width="14.85546875" style="134" customWidth="1"/>
    <col min="4862" max="4862" width="12.42578125" style="134" customWidth="1"/>
    <col min="4863" max="4863" width="13.85546875" style="134" customWidth="1"/>
    <col min="4864" max="4864" width="14.28515625" style="134" customWidth="1"/>
    <col min="4865" max="4865" width="17.28515625" style="134" bestFit="1" customWidth="1"/>
    <col min="4866" max="4866" width="14.42578125" style="134" customWidth="1"/>
    <col min="4867" max="4867" width="15.28515625" style="134" customWidth="1"/>
    <col min="4868" max="5113" width="11.42578125" style="134"/>
    <col min="5114" max="5114" width="49.85546875" style="134" customWidth="1"/>
    <col min="5115" max="5115" width="15.140625" style="134" customWidth="1"/>
    <col min="5116" max="5116" width="31" style="134" customWidth="1"/>
    <col min="5117" max="5117" width="14.85546875" style="134" customWidth="1"/>
    <col min="5118" max="5118" width="12.42578125" style="134" customWidth="1"/>
    <col min="5119" max="5119" width="13.85546875" style="134" customWidth="1"/>
    <col min="5120" max="5120" width="14.28515625" style="134" customWidth="1"/>
    <col min="5121" max="5121" width="17.28515625" style="134" bestFit="1" customWidth="1"/>
    <col min="5122" max="5122" width="14.42578125" style="134" customWidth="1"/>
    <col min="5123" max="5123" width="15.28515625" style="134" customWidth="1"/>
    <col min="5124" max="5369" width="11.42578125" style="134"/>
    <col min="5370" max="5370" width="49.85546875" style="134" customWidth="1"/>
    <col min="5371" max="5371" width="15.140625" style="134" customWidth="1"/>
    <col min="5372" max="5372" width="31" style="134" customWidth="1"/>
    <col min="5373" max="5373" width="14.85546875" style="134" customWidth="1"/>
    <col min="5374" max="5374" width="12.42578125" style="134" customWidth="1"/>
    <col min="5375" max="5375" width="13.85546875" style="134" customWidth="1"/>
    <col min="5376" max="5376" width="14.28515625" style="134" customWidth="1"/>
    <col min="5377" max="5377" width="17.28515625" style="134" bestFit="1" customWidth="1"/>
    <col min="5378" max="5378" width="14.42578125" style="134" customWidth="1"/>
    <col min="5379" max="5379" width="15.28515625" style="134" customWidth="1"/>
    <col min="5380" max="5625" width="11.42578125" style="134"/>
    <col min="5626" max="5626" width="49.85546875" style="134" customWidth="1"/>
    <col min="5627" max="5627" width="15.140625" style="134" customWidth="1"/>
    <col min="5628" max="5628" width="31" style="134" customWidth="1"/>
    <col min="5629" max="5629" width="14.85546875" style="134" customWidth="1"/>
    <col min="5630" max="5630" width="12.42578125" style="134" customWidth="1"/>
    <col min="5631" max="5631" width="13.85546875" style="134" customWidth="1"/>
    <col min="5632" max="5632" width="14.28515625" style="134" customWidth="1"/>
    <col min="5633" max="5633" width="17.28515625" style="134" bestFit="1" customWidth="1"/>
    <col min="5634" max="5634" width="14.42578125" style="134" customWidth="1"/>
    <col min="5635" max="5635" width="15.28515625" style="134" customWidth="1"/>
    <col min="5636" max="5881" width="11.42578125" style="134"/>
    <col min="5882" max="5882" width="49.85546875" style="134" customWidth="1"/>
    <col min="5883" max="5883" width="15.140625" style="134" customWidth="1"/>
    <col min="5884" max="5884" width="31" style="134" customWidth="1"/>
    <col min="5885" max="5885" width="14.85546875" style="134" customWidth="1"/>
    <col min="5886" max="5886" width="12.42578125" style="134" customWidth="1"/>
    <col min="5887" max="5887" width="13.85546875" style="134" customWidth="1"/>
    <col min="5888" max="5888" width="14.28515625" style="134" customWidth="1"/>
    <col min="5889" max="5889" width="17.28515625" style="134" bestFit="1" customWidth="1"/>
    <col min="5890" max="5890" width="14.42578125" style="134" customWidth="1"/>
    <col min="5891" max="5891" width="15.28515625" style="134" customWidth="1"/>
    <col min="5892" max="6137" width="11.42578125" style="134"/>
    <col min="6138" max="6138" width="49.85546875" style="134" customWidth="1"/>
    <col min="6139" max="6139" width="15.140625" style="134" customWidth="1"/>
    <col min="6140" max="6140" width="31" style="134" customWidth="1"/>
    <col min="6141" max="6141" width="14.85546875" style="134" customWidth="1"/>
    <col min="6142" max="6142" width="12.42578125" style="134" customWidth="1"/>
    <col min="6143" max="6143" width="13.85546875" style="134" customWidth="1"/>
    <col min="6144" max="6144" width="14.28515625" style="134" customWidth="1"/>
    <col min="6145" max="6145" width="17.28515625" style="134" bestFit="1" customWidth="1"/>
    <col min="6146" max="6146" width="14.42578125" style="134" customWidth="1"/>
    <col min="6147" max="6147" width="15.28515625" style="134" customWidth="1"/>
    <col min="6148" max="6393" width="11.42578125" style="134"/>
    <col min="6394" max="6394" width="49.85546875" style="134" customWidth="1"/>
    <col min="6395" max="6395" width="15.140625" style="134" customWidth="1"/>
    <col min="6396" max="6396" width="31" style="134" customWidth="1"/>
    <col min="6397" max="6397" width="14.85546875" style="134" customWidth="1"/>
    <col min="6398" max="6398" width="12.42578125" style="134" customWidth="1"/>
    <col min="6399" max="6399" width="13.85546875" style="134" customWidth="1"/>
    <col min="6400" max="6400" width="14.28515625" style="134" customWidth="1"/>
    <col min="6401" max="6401" width="17.28515625" style="134" bestFit="1" customWidth="1"/>
    <col min="6402" max="6402" width="14.42578125" style="134" customWidth="1"/>
    <col min="6403" max="6403" width="15.28515625" style="134" customWidth="1"/>
    <col min="6404" max="6649" width="11.42578125" style="134"/>
    <col min="6650" max="6650" width="49.85546875" style="134" customWidth="1"/>
    <col min="6651" max="6651" width="15.140625" style="134" customWidth="1"/>
    <col min="6652" max="6652" width="31" style="134" customWidth="1"/>
    <col min="6653" max="6653" width="14.85546875" style="134" customWidth="1"/>
    <col min="6654" max="6654" width="12.42578125" style="134" customWidth="1"/>
    <col min="6655" max="6655" width="13.85546875" style="134" customWidth="1"/>
    <col min="6656" max="6656" width="14.28515625" style="134" customWidth="1"/>
    <col min="6657" max="6657" width="17.28515625" style="134" bestFit="1" customWidth="1"/>
    <col min="6658" max="6658" width="14.42578125" style="134" customWidth="1"/>
    <col min="6659" max="6659" width="15.28515625" style="134" customWidth="1"/>
    <col min="6660" max="6905" width="11.42578125" style="134"/>
    <col min="6906" max="6906" width="49.85546875" style="134" customWidth="1"/>
    <col min="6907" max="6907" width="15.140625" style="134" customWidth="1"/>
    <col min="6908" max="6908" width="31" style="134" customWidth="1"/>
    <col min="6909" max="6909" width="14.85546875" style="134" customWidth="1"/>
    <col min="6910" max="6910" width="12.42578125" style="134" customWidth="1"/>
    <col min="6911" max="6911" width="13.85546875" style="134" customWidth="1"/>
    <col min="6912" max="6912" width="14.28515625" style="134" customWidth="1"/>
    <col min="6913" max="6913" width="17.28515625" style="134" bestFit="1" customWidth="1"/>
    <col min="6914" max="6914" width="14.42578125" style="134" customWidth="1"/>
    <col min="6915" max="6915" width="15.28515625" style="134" customWidth="1"/>
    <col min="6916" max="7161" width="11.42578125" style="134"/>
    <col min="7162" max="7162" width="49.85546875" style="134" customWidth="1"/>
    <col min="7163" max="7163" width="15.140625" style="134" customWidth="1"/>
    <col min="7164" max="7164" width="31" style="134" customWidth="1"/>
    <col min="7165" max="7165" width="14.85546875" style="134" customWidth="1"/>
    <col min="7166" max="7166" width="12.42578125" style="134" customWidth="1"/>
    <col min="7167" max="7167" width="13.85546875" style="134" customWidth="1"/>
    <col min="7168" max="7168" width="14.28515625" style="134" customWidth="1"/>
    <col min="7169" max="7169" width="17.28515625" style="134" bestFit="1" customWidth="1"/>
    <col min="7170" max="7170" width="14.42578125" style="134" customWidth="1"/>
    <col min="7171" max="7171" width="15.28515625" style="134" customWidth="1"/>
    <col min="7172" max="7417" width="11.42578125" style="134"/>
    <col min="7418" max="7418" width="49.85546875" style="134" customWidth="1"/>
    <col min="7419" max="7419" width="15.140625" style="134" customWidth="1"/>
    <col min="7420" max="7420" width="31" style="134" customWidth="1"/>
    <col min="7421" max="7421" width="14.85546875" style="134" customWidth="1"/>
    <col min="7422" max="7422" width="12.42578125" style="134" customWidth="1"/>
    <col min="7423" max="7423" width="13.85546875" style="134" customWidth="1"/>
    <col min="7424" max="7424" width="14.28515625" style="134" customWidth="1"/>
    <col min="7425" max="7425" width="17.28515625" style="134" bestFit="1" customWidth="1"/>
    <col min="7426" max="7426" width="14.42578125" style="134" customWidth="1"/>
    <col min="7427" max="7427" width="15.28515625" style="134" customWidth="1"/>
    <col min="7428" max="7673" width="11.42578125" style="134"/>
    <col min="7674" max="7674" width="49.85546875" style="134" customWidth="1"/>
    <col min="7675" max="7675" width="15.140625" style="134" customWidth="1"/>
    <col min="7676" max="7676" width="31" style="134" customWidth="1"/>
    <col min="7677" max="7677" width="14.85546875" style="134" customWidth="1"/>
    <col min="7678" max="7678" width="12.42578125" style="134" customWidth="1"/>
    <col min="7679" max="7679" width="13.85546875" style="134" customWidth="1"/>
    <col min="7680" max="7680" width="14.28515625" style="134" customWidth="1"/>
    <col min="7681" max="7681" width="17.28515625" style="134" bestFit="1" customWidth="1"/>
    <col min="7682" max="7682" width="14.42578125" style="134" customWidth="1"/>
    <col min="7683" max="7683" width="15.28515625" style="134" customWidth="1"/>
    <col min="7684" max="7929" width="11.42578125" style="134"/>
    <col min="7930" max="7930" width="49.85546875" style="134" customWidth="1"/>
    <col min="7931" max="7931" width="15.140625" style="134" customWidth="1"/>
    <col min="7932" max="7932" width="31" style="134" customWidth="1"/>
    <col min="7933" max="7933" width="14.85546875" style="134" customWidth="1"/>
    <col min="7934" max="7934" width="12.42578125" style="134" customWidth="1"/>
    <col min="7935" max="7935" width="13.85546875" style="134" customWidth="1"/>
    <col min="7936" max="7936" width="14.28515625" style="134" customWidth="1"/>
    <col min="7937" max="7937" width="17.28515625" style="134" bestFit="1" customWidth="1"/>
    <col min="7938" max="7938" width="14.42578125" style="134" customWidth="1"/>
    <col min="7939" max="7939" width="15.28515625" style="134" customWidth="1"/>
    <col min="7940" max="8185" width="11.42578125" style="134"/>
    <col min="8186" max="8186" width="49.85546875" style="134" customWidth="1"/>
    <col min="8187" max="8187" width="15.140625" style="134" customWidth="1"/>
    <col min="8188" max="8188" width="31" style="134" customWidth="1"/>
    <col min="8189" max="8189" width="14.85546875" style="134" customWidth="1"/>
    <col min="8190" max="8190" width="12.42578125" style="134" customWidth="1"/>
    <col min="8191" max="8191" width="13.85546875" style="134" customWidth="1"/>
    <col min="8192" max="8192" width="14.28515625" style="134" customWidth="1"/>
    <col min="8193" max="8193" width="17.28515625" style="134" bestFit="1" customWidth="1"/>
    <col min="8194" max="8194" width="14.42578125" style="134" customWidth="1"/>
    <col min="8195" max="8195" width="15.28515625" style="134" customWidth="1"/>
    <col min="8196" max="8441" width="11.42578125" style="134"/>
    <col min="8442" max="8442" width="49.85546875" style="134" customWidth="1"/>
    <col min="8443" max="8443" width="15.140625" style="134" customWidth="1"/>
    <col min="8444" max="8444" width="31" style="134" customWidth="1"/>
    <col min="8445" max="8445" width="14.85546875" style="134" customWidth="1"/>
    <col min="8446" max="8446" width="12.42578125" style="134" customWidth="1"/>
    <col min="8447" max="8447" width="13.85546875" style="134" customWidth="1"/>
    <col min="8448" max="8448" width="14.28515625" style="134" customWidth="1"/>
    <col min="8449" max="8449" width="17.28515625" style="134" bestFit="1" customWidth="1"/>
    <col min="8450" max="8450" width="14.42578125" style="134" customWidth="1"/>
    <col min="8451" max="8451" width="15.28515625" style="134" customWidth="1"/>
    <col min="8452" max="8697" width="11.42578125" style="134"/>
    <col min="8698" max="8698" width="49.85546875" style="134" customWidth="1"/>
    <col min="8699" max="8699" width="15.140625" style="134" customWidth="1"/>
    <col min="8700" max="8700" width="31" style="134" customWidth="1"/>
    <col min="8701" max="8701" width="14.85546875" style="134" customWidth="1"/>
    <col min="8702" max="8702" width="12.42578125" style="134" customWidth="1"/>
    <col min="8703" max="8703" width="13.85546875" style="134" customWidth="1"/>
    <col min="8704" max="8704" width="14.28515625" style="134" customWidth="1"/>
    <col min="8705" max="8705" width="17.28515625" style="134" bestFit="1" customWidth="1"/>
    <col min="8706" max="8706" width="14.42578125" style="134" customWidth="1"/>
    <col min="8707" max="8707" width="15.28515625" style="134" customWidth="1"/>
    <col min="8708" max="8953" width="11.42578125" style="134"/>
    <col min="8954" max="8954" width="49.85546875" style="134" customWidth="1"/>
    <col min="8955" max="8955" width="15.140625" style="134" customWidth="1"/>
    <col min="8956" max="8956" width="31" style="134" customWidth="1"/>
    <col min="8957" max="8957" width="14.85546875" style="134" customWidth="1"/>
    <col min="8958" max="8958" width="12.42578125" style="134" customWidth="1"/>
    <col min="8959" max="8959" width="13.85546875" style="134" customWidth="1"/>
    <col min="8960" max="8960" width="14.28515625" style="134" customWidth="1"/>
    <col min="8961" max="8961" width="17.28515625" style="134" bestFit="1" customWidth="1"/>
    <col min="8962" max="8962" width="14.42578125" style="134" customWidth="1"/>
    <col min="8963" max="8963" width="15.28515625" style="134" customWidth="1"/>
    <col min="8964" max="9209" width="11.42578125" style="134"/>
    <col min="9210" max="9210" width="49.85546875" style="134" customWidth="1"/>
    <col min="9211" max="9211" width="15.140625" style="134" customWidth="1"/>
    <col min="9212" max="9212" width="31" style="134" customWidth="1"/>
    <col min="9213" max="9213" width="14.85546875" style="134" customWidth="1"/>
    <col min="9214" max="9214" width="12.42578125" style="134" customWidth="1"/>
    <col min="9215" max="9215" width="13.85546875" style="134" customWidth="1"/>
    <col min="9216" max="9216" width="14.28515625" style="134" customWidth="1"/>
    <col min="9217" max="9217" width="17.28515625" style="134" bestFit="1" customWidth="1"/>
    <col min="9218" max="9218" width="14.42578125" style="134" customWidth="1"/>
    <col min="9219" max="9219" width="15.28515625" style="134" customWidth="1"/>
    <col min="9220" max="9465" width="11.42578125" style="134"/>
    <col min="9466" max="9466" width="49.85546875" style="134" customWidth="1"/>
    <col min="9467" max="9467" width="15.140625" style="134" customWidth="1"/>
    <col min="9468" max="9468" width="31" style="134" customWidth="1"/>
    <col min="9469" max="9469" width="14.85546875" style="134" customWidth="1"/>
    <col min="9470" max="9470" width="12.42578125" style="134" customWidth="1"/>
    <col min="9471" max="9471" width="13.85546875" style="134" customWidth="1"/>
    <col min="9472" max="9472" width="14.28515625" style="134" customWidth="1"/>
    <col min="9473" max="9473" width="17.28515625" style="134" bestFit="1" customWidth="1"/>
    <col min="9474" max="9474" width="14.42578125" style="134" customWidth="1"/>
    <col min="9475" max="9475" width="15.28515625" style="134" customWidth="1"/>
    <col min="9476" max="9721" width="11.42578125" style="134"/>
    <col min="9722" max="9722" width="49.85546875" style="134" customWidth="1"/>
    <col min="9723" max="9723" width="15.140625" style="134" customWidth="1"/>
    <col min="9724" max="9724" width="31" style="134" customWidth="1"/>
    <col min="9725" max="9725" width="14.85546875" style="134" customWidth="1"/>
    <col min="9726" max="9726" width="12.42578125" style="134" customWidth="1"/>
    <col min="9727" max="9727" width="13.85546875" style="134" customWidth="1"/>
    <col min="9728" max="9728" width="14.28515625" style="134" customWidth="1"/>
    <col min="9729" max="9729" width="17.28515625" style="134" bestFit="1" customWidth="1"/>
    <col min="9730" max="9730" width="14.42578125" style="134" customWidth="1"/>
    <col min="9731" max="9731" width="15.28515625" style="134" customWidth="1"/>
    <col min="9732" max="9977" width="11.42578125" style="134"/>
    <col min="9978" max="9978" width="49.85546875" style="134" customWidth="1"/>
    <col min="9979" max="9979" width="15.140625" style="134" customWidth="1"/>
    <col min="9980" max="9980" width="31" style="134" customWidth="1"/>
    <col min="9981" max="9981" width="14.85546875" style="134" customWidth="1"/>
    <col min="9982" max="9982" width="12.42578125" style="134" customWidth="1"/>
    <col min="9983" max="9983" width="13.85546875" style="134" customWidth="1"/>
    <col min="9984" max="9984" width="14.28515625" style="134" customWidth="1"/>
    <col min="9985" max="9985" width="17.28515625" style="134" bestFit="1" customWidth="1"/>
    <col min="9986" max="9986" width="14.42578125" style="134" customWidth="1"/>
    <col min="9987" max="9987" width="15.28515625" style="134" customWidth="1"/>
    <col min="9988" max="10233" width="11.42578125" style="134"/>
    <col min="10234" max="10234" width="49.85546875" style="134" customWidth="1"/>
    <col min="10235" max="10235" width="15.140625" style="134" customWidth="1"/>
    <col min="10236" max="10236" width="31" style="134" customWidth="1"/>
    <col min="10237" max="10237" width="14.85546875" style="134" customWidth="1"/>
    <col min="10238" max="10238" width="12.42578125" style="134" customWidth="1"/>
    <col min="10239" max="10239" width="13.85546875" style="134" customWidth="1"/>
    <col min="10240" max="10240" width="14.28515625" style="134" customWidth="1"/>
    <col min="10241" max="10241" width="17.28515625" style="134" bestFit="1" customWidth="1"/>
    <col min="10242" max="10242" width="14.42578125" style="134" customWidth="1"/>
    <col min="10243" max="10243" width="15.28515625" style="134" customWidth="1"/>
    <col min="10244" max="10489" width="11.42578125" style="134"/>
    <col min="10490" max="10490" width="49.85546875" style="134" customWidth="1"/>
    <col min="10491" max="10491" width="15.140625" style="134" customWidth="1"/>
    <col min="10492" max="10492" width="31" style="134" customWidth="1"/>
    <col min="10493" max="10493" width="14.85546875" style="134" customWidth="1"/>
    <col min="10494" max="10494" width="12.42578125" style="134" customWidth="1"/>
    <col min="10495" max="10495" width="13.85546875" style="134" customWidth="1"/>
    <col min="10496" max="10496" width="14.28515625" style="134" customWidth="1"/>
    <col min="10497" max="10497" width="17.28515625" style="134" bestFit="1" customWidth="1"/>
    <col min="10498" max="10498" width="14.42578125" style="134" customWidth="1"/>
    <col min="10499" max="10499" width="15.28515625" style="134" customWidth="1"/>
    <col min="10500" max="10745" width="11.42578125" style="134"/>
    <col min="10746" max="10746" width="49.85546875" style="134" customWidth="1"/>
    <col min="10747" max="10747" width="15.140625" style="134" customWidth="1"/>
    <col min="10748" max="10748" width="31" style="134" customWidth="1"/>
    <col min="10749" max="10749" width="14.85546875" style="134" customWidth="1"/>
    <col min="10750" max="10750" width="12.42578125" style="134" customWidth="1"/>
    <col min="10751" max="10751" width="13.85546875" style="134" customWidth="1"/>
    <col min="10752" max="10752" width="14.28515625" style="134" customWidth="1"/>
    <col min="10753" max="10753" width="17.28515625" style="134" bestFit="1" customWidth="1"/>
    <col min="10754" max="10754" width="14.42578125" style="134" customWidth="1"/>
    <col min="10755" max="10755" width="15.28515625" style="134" customWidth="1"/>
    <col min="10756" max="11001" width="11.42578125" style="134"/>
    <col min="11002" max="11002" width="49.85546875" style="134" customWidth="1"/>
    <col min="11003" max="11003" width="15.140625" style="134" customWidth="1"/>
    <col min="11004" max="11004" width="31" style="134" customWidth="1"/>
    <col min="11005" max="11005" width="14.85546875" style="134" customWidth="1"/>
    <col min="11006" max="11006" width="12.42578125" style="134" customWidth="1"/>
    <col min="11007" max="11007" width="13.85546875" style="134" customWidth="1"/>
    <col min="11008" max="11008" width="14.28515625" style="134" customWidth="1"/>
    <col min="11009" max="11009" width="17.28515625" style="134" bestFit="1" customWidth="1"/>
    <col min="11010" max="11010" width="14.42578125" style="134" customWidth="1"/>
    <col min="11011" max="11011" width="15.28515625" style="134" customWidth="1"/>
    <col min="11012" max="11257" width="11.42578125" style="134"/>
    <col min="11258" max="11258" width="49.85546875" style="134" customWidth="1"/>
    <col min="11259" max="11259" width="15.140625" style="134" customWidth="1"/>
    <col min="11260" max="11260" width="31" style="134" customWidth="1"/>
    <col min="11261" max="11261" width="14.85546875" style="134" customWidth="1"/>
    <col min="11262" max="11262" width="12.42578125" style="134" customWidth="1"/>
    <col min="11263" max="11263" width="13.85546875" style="134" customWidth="1"/>
    <col min="11264" max="11264" width="14.28515625" style="134" customWidth="1"/>
    <col min="11265" max="11265" width="17.28515625" style="134" bestFit="1" customWidth="1"/>
    <col min="11266" max="11266" width="14.42578125" style="134" customWidth="1"/>
    <col min="11267" max="11267" width="15.28515625" style="134" customWidth="1"/>
    <col min="11268" max="11513" width="11.42578125" style="134"/>
    <col min="11514" max="11514" width="49.85546875" style="134" customWidth="1"/>
    <col min="11515" max="11515" width="15.140625" style="134" customWidth="1"/>
    <col min="11516" max="11516" width="31" style="134" customWidth="1"/>
    <col min="11517" max="11517" width="14.85546875" style="134" customWidth="1"/>
    <col min="11518" max="11518" width="12.42578125" style="134" customWidth="1"/>
    <col min="11519" max="11519" width="13.85546875" style="134" customWidth="1"/>
    <col min="11520" max="11520" width="14.28515625" style="134" customWidth="1"/>
    <col min="11521" max="11521" width="17.28515625" style="134" bestFit="1" customWidth="1"/>
    <col min="11522" max="11522" width="14.42578125" style="134" customWidth="1"/>
    <col min="11523" max="11523" width="15.28515625" style="134" customWidth="1"/>
    <col min="11524" max="11769" width="11.42578125" style="134"/>
    <col min="11770" max="11770" width="49.85546875" style="134" customWidth="1"/>
    <col min="11771" max="11771" width="15.140625" style="134" customWidth="1"/>
    <col min="11772" max="11772" width="31" style="134" customWidth="1"/>
    <col min="11773" max="11773" width="14.85546875" style="134" customWidth="1"/>
    <col min="11774" max="11774" width="12.42578125" style="134" customWidth="1"/>
    <col min="11775" max="11775" width="13.85546875" style="134" customWidth="1"/>
    <col min="11776" max="11776" width="14.28515625" style="134" customWidth="1"/>
    <col min="11777" max="11777" width="17.28515625" style="134" bestFit="1" customWidth="1"/>
    <col min="11778" max="11778" width="14.42578125" style="134" customWidth="1"/>
    <col min="11779" max="11779" width="15.28515625" style="134" customWidth="1"/>
    <col min="11780" max="12025" width="11.42578125" style="134"/>
    <col min="12026" max="12026" width="49.85546875" style="134" customWidth="1"/>
    <col min="12027" max="12027" width="15.140625" style="134" customWidth="1"/>
    <col min="12028" max="12028" width="31" style="134" customWidth="1"/>
    <col min="12029" max="12029" width="14.85546875" style="134" customWidth="1"/>
    <col min="12030" max="12030" width="12.42578125" style="134" customWidth="1"/>
    <col min="12031" max="12031" width="13.85546875" style="134" customWidth="1"/>
    <col min="12032" max="12032" width="14.28515625" style="134" customWidth="1"/>
    <col min="12033" max="12033" width="17.28515625" style="134" bestFit="1" customWidth="1"/>
    <col min="12034" max="12034" width="14.42578125" style="134" customWidth="1"/>
    <col min="12035" max="12035" width="15.28515625" style="134" customWidth="1"/>
    <col min="12036" max="12281" width="11.42578125" style="134"/>
    <col min="12282" max="12282" width="49.85546875" style="134" customWidth="1"/>
    <col min="12283" max="12283" width="15.140625" style="134" customWidth="1"/>
    <col min="12284" max="12284" width="31" style="134" customWidth="1"/>
    <col min="12285" max="12285" width="14.85546875" style="134" customWidth="1"/>
    <col min="12286" max="12286" width="12.42578125" style="134" customWidth="1"/>
    <col min="12287" max="12287" width="13.85546875" style="134" customWidth="1"/>
    <col min="12288" max="12288" width="14.28515625" style="134" customWidth="1"/>
    <col min="12289" max="12289" width="17.28515625" style="134" bestFit="1" customWidth="1"/>
    <col min="12290" max="12290" width="14.42578125" style="134" customWidth="1"/>
    <col min="12291" max="12291" width="15.28515625" style="134" customWidth="1"/>
    <col min="12292" max="12537" width="11.42578125" style="134"/>
    <col min="12538" max="12538" width="49.85546875" style="134" customWidth="1"/>
    <col min="12539" max="12539" width="15.140625" style="134" customWidth="1"/>
    <col min="12540" max="12540" width="31" style="134" customWidth="1"/>
    <col min="12541" max="12541" width="14.85546875" style="134" customWidth="1"/>
    <col min="12542" max="12542" width="12.42578125" style="134" customWidth="1"/>
    <col min="12543" max="12543" width="13.85546875" style="134" customWidth="1"/>
    <col min="12544" max="12544" width="14.28515625" style="134" customWidth="1"/>
    <col min="12545" max="12545" width="17.28515625" style="134" bestFit="1" customWidth="1"/>
    <col min="12546" max="12546" width="14.42578125" style="134" customWidth="1"/>
    <col min="12547" max="12547" width="15.28515625" style="134" customWidth="1"/>
    <col min="12548" max="12793" width="11.42578125" style="134"/>
    <col min="12794" max="12794" width="49.85546875" style="134" customWidth="1"/>
    <col min="12795" max="12795" width="15.140625" style="134" customWidth="1"/>
    <col min="12796" max="12796" width="31" style="134" customWidth="1"/>
    <col min="12797" max="12797" width="14.85546875" style="134" customWidth="1"/>
    <col min="12798" max="12798" width="12.42578125" style="134" customWidth="1"/>
    <col min="12799" max="12799" width="13.85546875" style="134" customWidth="1"/>
    <col min="12800" max="12800" width="14.28515625" style="134" customWidth="1"/>
    <col min="12801" max="12801" width="17.28515625" style="134" bestFit="1" customWidth="1"/>
    <col min="12802" max="12802" width="14.42578125" style="134" customWidth="1"/>
    <col min="12803" max="12803" width="15.28515625" style="134" customWidth="1"/>
    <col min="12804" max="13049" width="11.42578125" style="134"/>
    <col min="13050" max="13050" width="49.85546875" style="134" customWidth="1"/>
    <col min="13051" max="13051" width="15.140625" style="134" customWidth="1"/>
    <col min="13052" max="13052" width="31" style="134" customWidth="1"/>
    <col min="13053" max="13053" width="14.85546875" style="134" customWidth="1"/>
    <col min="13054" max="13054" width="12.42578125" style="134" customWidth="1"/>
    <col min="13055" max="13055" width="13.85546875" style="134" customWidth="1"/>
    <col min="13056" max="13056" width="14.28515625" style="134" customWidth="1"/>
    <col min="13057" max="13057" width="17.28515625" style="134" bestFit="1" customWidth="1"/>
    <col min="13058" max="13058" width="14.42578125" style="134" customWidth="1"/>
    <col min="13059" max="13059" width="15.28515625" style="134" customWidth="1"/>
    <col min="13060" max="13305" width="11.42578125" style="134"/>
    <col min="13306" max="13306" width="49.85546875" style="134" customWidth="1"/>
    <col min="13307" max="13307" width="15.140625" style="134" customWidth="1"/>
    <col min="13308" max="13308" width="31" style="134" customWidth="1"/>
    <col min="13309" max="13309" width="14.85546875" style="134" customWidth="1"/>
    <col min="13310" max="13310" width="12.42578125" style="134" customWidth="1"/>
    <col min="13311" max="13311" width="13.85546875" style="134" customWidth="1"/>
    <col min="13312" max="13312" width="14.28515625" style="134" customWidth="1"/>
    <col min="13313" max="13313" width="17.28515625" style="134" bestFit="1" customWidth="1"/>
    <col min="13314" max="13314" width="14.42578125" style="134" customWidth="1"/>
    <col min="13315" max="13315" width="15.28515625" style="134" customWidth="1"/>
    <col min="13316" max="13561" width="11.42578125" style="134"/>
    <col min="13562" max="13562" width="49.85546875" style="134" customWidth="1"/>
    <col min="13563" max="13563" width="15.140625" style="134" customWidth="1"/>
    <col min="13564" max="13564" width="31" style="134" customWidth="1"/>
    <col min="13565" max="13565" width="14.85546875" style="134" customWidth="1"/>
    <col min="13566" max="13566" width="12.42578125" style="134" customWidth="1"/>
    <col min="13567" max="13567" width="13.85546875" style="134" customWidth="1"/>
    <col min="13568" max="13568" width="14.28515625" style="134" customWidth="1"/>
    <col min="13569" max="13569" width="17.28515625" style="134" bestFit="1" customWidth="1"/>
    <col min="13570" max="13570" width="14.42578125" style="134" customWidth="1"/>
    <col min="13571" max="13571" width="15.28515625" style="134" customWidth="1"/>
    <col min="13572" max="13817" width="11.42578125" style="134"/>
    <col min="13818" max="13818" width="49.85546875" style="134" customWidth="1"/>
    <col min="13819" max="13819" width="15.140625" style="134" customWidth="1"/>
    <col min="13820" max="13820" width="31" style="134" customWidth="1"/>
    <col min="13821" max="13821" width="14.85546875" style="134" customWidth="1"/>
    <col min="13822" max="13822" width="12.42578125" style="134" customWidth="1"/>
    <col min="13823" max="13823" width="13.85546875" style="134" customWidth="1"/>
    <col min="13824" max="13824" width="14.28515625" style="134" customWidth="1"/>
    <col min="13825" max="13825" width="17.28515625" style="134" bestFit="1" customWidth="1"/>
    <col min="13826" max="13826" width="14.42578125" style="134" customWidth="1"/>
    <col min="13827" max="13827" width="15.28515625" style="134" customWidth="1"/>
    <col min="13828" max="14073" width="11.42578125" style="134"/>
    <col min="14074" max="14074" width="49.85546875" style="134" customWidth="1"/>
    <col min="14075" max="14075" width="15.140625" style="134" customWidth="1"/>
    <col min="14076" max="14076" width="31" style="134" customWidth="1"/>
    <col min="14077" max="14077" width="14.85546875" style="134" customWidth="1"/>
    <col min="14078" max="14078" width="12.42578125" style="134" customWidth="1"/>
    <col min="14079" max="14079" width="13.85546875" style="134" customWidth="1"/>
    <col min="14080" max="14080" width="14.28515625" style="134" customWidth="1"/>
    <col min="14081" max="14081" width="17.28515625" style="134" bestFit="1" customWidth="1"/>
    <col min="14082" max="14082" width="14.42578125" style="134" customWidth="1"/>
    <col min="14083" max="14083" width="15.28515625" style="134" customWidth="1"/>
    <col min="14084" max="14329" width="11.42578125" style="134"/>
    <col min="14330" max="14330" width="49.85546875" style="134" customWidth="1"/>
    <col min="14331" max="14331" width="15.140625" style="134" customWidth="1"/>
    <col min="14332" max="14332" width="31" style="134" customWidth="1"/>
    <col min="14333" max="14333" width="14.85546875" style="134" customWidth="1"/>
    <col min="14334" max="14334" width="12.42578125" style="134" customWidth="1"/>
    <col min="14335" max="14335" width="13.85546875" style="134" customWidth="1"/>
    <col min="14336" max="14336" width="14.28515625" style="134" customWidth="1"/>
    <col min="14337" max="14337" width="17.28515625" style="134" bestFit="1" customWidth="1"/>
    <col min="14338" max="14338" width="14.42578125" style="134" customWidth="1"/>
    <col min="14339" max="14339" width="15.28515625" style="134" customWidth="1"/>
    <col min="14340" max="14585" width="11.42578125" style="134"/>
    <col min="14586" max="14586" width="49.85546875" style="134" customWidth="1"/>
    <col min="14587" max="14587" width="15.140625" style="134" customWidth="1"/>
    <col min="14588" max="14588" width="31" style="134" customWidth="1"/>
    <col min="14589" max="14589" width="14.85546875" style="134" customWidth="1"/>
    <col min="14590" max="14590" width="12.42578125" style="134" customWidth="1"/>
    <col min="14591" max="14591" width="13.85546875" style="134" customWidth="1"/>
    <col min="14592" max="14592" width="14.28515625" style="134" customWidth="1"/>
    <col min="14593" max="14593" width="17.28515625" style="134" bestFit="1" customWidth="1"/>
    <col min="14594" max="14594" width="14.42578125" style="134" customWidth="1"/>
    <col min="14595" max="14595" width="15.28515625" style="134" customWidth="1"/>
    <col min="14596" max="14841" width="11.42578125" style="134"/>
    <col min="14842" max="14842" width="49.85546875" style="134" customWidth="1"/>
    <col min="14843" max="14843" width="15.140625" style="134" customWidth="1"/>
    <col min="14844" max="14844" width="31" style="134" customWidth="1"/>
    <col min="14845" max="14845" width="14.85546875" style="134" customWidth="1"/>
    <col min="14846" max="14846" width="12.42578125" style="134" customWidth="1"/>
    <col min="14847" max="14847" width="13.85546875" style="134" customWidth="1"/>
    <col min="14848" max="14848" width="14.28515625" style="134" customWidth="1"/>
    <col min="14849" max="14849" width="17.28515625" style="134" bestFit="1" customWidth="1"/>
    <col min="14850" max="14850" width="14.42578125" style="134" customWidth="1"/>
    <col min="14851" max="14851" width="15.28515625" style="134" customWidth="1"/>
    <col min="14852" max="15097" width="11.42578125" style="134"/>
    <col min="15098" max="15098" width="49.85546875" style="134" customWidth="1"/>
    <col min="15099" max="15099" width="15.140625" style="134" customWidth="1"/>
    <col min="15100" max="15100" width="31" style="134" customWidth="1"/>
    <col min="15101" max="15101" width="14.85546875" style="134" customWidth="1"/>
    <col min="15102" max="15102" width="12.42578125" style="134" customWidth="1"/>
    <col min="15103" max="15103" width="13.85546875" style="134" customWidth="1"/>
    <col min="15104" max="15104" width="14.28515625" style="134" customWidth="1"/>
    <col min="15105" max="15105" width="17.28515625" style="134" bestFit="1" customWidth="1"/>
    <col min="15106" max="15106" width="14.42578125" style="134" customWidth="1"/>
    <col min="15107" max="15107" width="15.28515625" style="134" customWidth="1"/>
    <col min="15108" max="15353" width="11.42578125" style="134"/>
    <col min="15354" max="15354" width="49.85546875" style="134" customWidth="1"/>
    <col min="15355" max="15355" width="15.140625" style="134" customWidth="1"/>
    <col min="15356" max="15356" width="31" style="134" customWidth="1"/>
    <col min="15357" max="15357" width="14.85546875" style="134" customWidth="1"/>
    <col min="15358" max="15358" width="12.42578125" style="134" customWidth="1"/>
    <col min="15359" max="15359" width="13.85546875" style="134" customWidth="1"/>
    <col min="15360" max="15360" width="14.28515625" style="134" customWidth="1"/>
    <col min="15361" max="15361" width="17.28515625" style="134" bestFit="1" customWidth="1"/>
    <col min="15362" max="15362" width="14.42578125" style="134" customWidth="1"/>
    <col min="15363" max="15363" width="15.28515625" style="134" customWidth="1"/>
    <col min="15364" max="15609" width="11.42578125" style="134"/>
    <col min="15610" max="15610" width="49.85546875" style="134" customWidth="1"/>
    <col min="15611" max="15611" width="15.140625" style="134" customWidth="1"/>
    <col min="15612" max="15612" width="31" style="134" customWidth="1"/>
    <col min="15613" max="15613" width="14.85546875" style="134" customWidth="1"/>
    <col min="15614" max="15614" width="12.42578125" style="134" customWidth="1"/>
    <col min="15615" max="15615" width="13.85546875" style="134" customWidth="1"/>
    <col min="15616" max="15616" width="14.28515625" style="134" customWidth="1"/>
    <col min="15617" max="15617" width="17.28515625" style="134" bestFit="1" customWidth="1"/>
    <col min="15618" max="15618" width="14.42578125" style="134" customWidth="1"/>
    <col min="15619" max="15619" width="15.28515625" style="134" customWidth="1"/>
    <col min="15620" max="15865" width="11.42578125" style="134"/>
    <col min="15866" max="15866" width="49.85546875" style="134" customWidth="1"/>
    <col min="15867" max="15867" width="15.140625" style="134" customWidth="1"/>
    <col min="15868" max="15868" width="31" style="134" customWidth="1"/>
    <col min="15869" max="15869" width="14.85546875" style="134" customWidth="1"/>
    <col min="15870" max="15870" width="12.42578125" style="134" customWidth="1"/>
    <col min="15871" max="15871" width="13.85546875" style="134" customWidth="1"/>
    <col min="15872" max="15872" width="14.28515625" style="134" customWidth="1"/>
    <col min="15873" max="15873" width="17.28515625" style="134" bestFit="1" customWidth="1"/>
    <col min="15874" max="15874" width="14.42578125" style="134" customWidth="1"/>
    <col min="15875" max="15875" width="15.28515625" style="134" customWidth="1"/>
    <col min="15876" max="16121" width="11.42578125" style="134"/>
    <col min="16122" max="16122" width="49.85546875" style="134" customWidth="1"/>
    <col min="16123" max="16123" width="15.140625" style="134" customWidth="1"/>
    <col min="16124" max="16124" width="31" style="134" customWidth="1"/>
    <col min="16125" max="16125" width="14.85546875" style="134" customWidth="1"/>
    <col min="16126" max="16126" width="12.42578125" style="134" customWidth="1"/>
    <col min="16127" max="16127" width="13.85546875" style="134" customWidth="1"/>
    <col min="16128" max="16128" width="14.28515625" style="134" customWidth="1"/>
    <col min="16129" max="16129" width="17.28515625" style="134" bestFit="1" customWidth="1"/>
    <col min="16130" max="16130" width="14.42578125" style="134" customWidth="1"/>
    <col min="16131" max="16131" width="15.28515625" style="134" customWidth="1"/>
    <col min="16132" max="16378" width="11.42578125" style="134"/>
    <col min="16379" max="16379" width="11.42578125" style="134" customWidth="1"/>
    <col min="16380" max="16384" width="11.42578125" style="134"/>
  </cols>
  <sheetData>
    <row r="1" spans="1:26" x14ac:dyDescent="0.25">
      <c r="A1" s="62"/>
      <c r="E1" s="62"/>
      <c r="F1" s="62"/>
      <c r="G1" s="62"/>
      <c r="H1" s="62"/>
      <c r="I1" s="62"/>
      <c r="J1" s="62"/>
      <c r="K1" s="62"/>
    </row>
    <row r="2" spans="1:26" x14ac:dyDescent="0.25">
      <c r="A2" s="62"/>
      <c r="E2" s="62"/>
      <c r="F2" s="62"/>
      <c r="G2" s="62"/>
      <c r="H2" s="62"/>
      <c r="I2" s="62"/>
      <c r="J2" s="62"/>
      <c r="K2" s="62"/>
    </row>
    <row r="3" spans="1:26" x14ac:dyDescent="0.25">
      <c r="A3" s="62"/>
      <c r="E3" s="62"/>
      <c r="F3" s="62"/>
      <c r="G3" s="62"/>
      <c r="H3" s="62"/>
      <c r="I3" s="62"/>
      <c r="J3" s="62"/>
      <c r="K3" s="62"/>
    </row>
    <row r="4" spans="1:26" x14ac:dyDescent="0.25">
      <c r="A4" s="62"/>
      <c r="E4" s="62"/>
      <c r="F4" s="62"/>
      <c r="G4" s="62"/>
      <c r="H4" s="62"/>
      <c r="I4" s="62"/>
      <c r="J4" s="62"/>
      <c r="K4" s="62"/>
    </row>
    <row r="5" spans="1:26" ht="18.75" x14ac:dyDescent="0.3">
      <c r="A5" s="62"/>
      <c r="B5" s="697" t="s">
        <v>1</v>
      </c>
      <c r="C5" s="697"/>
      <c r="D5" s="697"/>
      <c r="E5" s="697"/>
      <c r="F5" s="697"/>
      <c r="G5" s="697"/>
      <c r="H5" s="697"/>
      <c r="I5" s="697"/>
      <c r="J5" s="697"/>
      <c r="K5" s="697"/>
    </row>
    <row r="6" spans="1:26" ht="20.25" x14ac:dyDescent="0.3">
      <c r="A6" s="62"/>
      <c r="B6" s="698" t="s">
        <v>2</v>
      </c>
      <c r="C6" s="698"/>
      <c r="D6" s="698"/>
      <c r="E6" s="698"/>
      <c r="F6" s="698"/>
      <c r="G6" s="698"/>
      <c r="H6" s="698"/>
      <c r="I6" s="698"/>
      <c r="J6" s="698"/>
      <c r="K6" s="698"/>
    </row>
    <row r="7" spans="1:26" x14ac:dyDescent="0.25">
      <c r="A7" s="62"/>
      <c r="B7" s="699" t="s">
        <v>802</v>
      </c>
      <c r="C7" s="699"/>
      <c r="D7" s="699"/>
      <c r="E7" s="699"/>
      <c r="F7" s="699"/>
      <c r="G7" s="699"/>
      <c r="H7" s="699"/>
      <c r="I7" s="699"/>
      <c r="J7" s="699"/>
      <c r="K7" s="699"/>
    </row>
    <row r="8" spans="1:26" x14ac:dyDescent="0.25">
      <c r="A8" s="674" t="s">
        <v>1221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</row>
    <row r="9" spans="1:26" ht="15.75" customHeight="1" x14ac:dyDescent="0.25">
      <c r="A9" s="65"/>
      <c r="B9" s="66"/>
      <c r="C9" s="66"/>
      <c r="D9" s="66"/>
      <c r="E9" s="66"/>
      <c r="F9" s="702" t="s">
        <v>1311</v>
      </c>
      <c r="G9" s="702" t="s">
        <v>9</v>
      </c>
      <c r="H9" s="704" t="s">
        <v>811</v>
      </c>
      <c r="I9" s="700" t="s">
        <v>804</v>
      </c>
      <c r="J9" s="700" t="s">
        <v>805</v>
      </c>
      <c r="K9" s="67" t="s">
        <v>803</v>
      </c>
    </row>
    <row r="10" spans="1:26" x14ac:dyDescent="0.25">
      <c r="A10" s="65"/>
      <c r="B10" s="66"/>
      <c r="C10" s="66"/>
      <c r="D10" s="66"/>
      <c r="E10" s="66"/>
      <c r="F10" s="702"/>
      <c r="G10" s="702"/>
      <c r="H10" s="704"/>
      <c r="I10" s="700"/>
      <c r="J10" s="700"/>
      <c r="K10" s="67" t="s">
        <v>807</v>
      </c>
    </row>
    <row r="11" spans="1:26" ht="36" customHeight="1" x14ac:dyDescent="0.25">
      <c r="A11" s="68" t="s">
        <v>808</v>
      </c>
      <c r="B11" s="69" t="s">
        <v>5</v>
      </c>
      <c r="C11" s="69" t="s">
        <v>809</v>
      </c>
      <c r="D11" s="69" t="s">
        <v>7</v>
      </c>
      <c r="E11" s="69" t="s">
        <v>8</v>
      </c>
      <c r="F11" s="703"/>
      <c r="G11" s="703"/>
      <c r="H11" s="705"/>
      <c r="I11" s="701"/>
      <c r="J11" s="701"/>
      <c r="K11" s="69" t="s">
        <v>810</v>
      </c>
      <c r="M11" s="313"/>
    </row>
    <row r="12" spans="1:26" x14ac:dyDescent="0.25">
      <c r="A12" s="45"/>
      <c r="B12" s="70" t="s">
        <v>320</v>
      </c>
      <c r="C12" s="71"/>
      <c r="D12" s="71"/>
      <c r="E12" s="71"/>
      <c r="F12" s="72"/>
      <c r="G12" s="72"/>
      <c r="H12" s="45"/>
      <c r="I12" s="45"/>
      <c r="J12" s="45"/>
      <c r="K12" s="309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</row>
    <row r="13" spans="1:26" ht="31.5" x14ac:dyDescent="0.25">
      <c r="A13" s="73" t="s">
        <v>812</v>
      </c>
      <c r="B13" s="74" t="s">
        <v>813</v>
      </c>
      <c r="C13" s="75" t="s">
        <v>814</v>
      </c>
      <c r="D13" s="76" t="s">
        <v>815</v>
      </c>
      <c r="E13" s="135">
        <v>0</v>
      </c>
      <c r="F13" s="28">
        <v>60558.3</v>
      </c>
      <c r="G13" s="130">
        <f>+E13+F13</f>
        <v>60558.3</v>
      </c>
      <c r="H13" s="28">
        <v>4307.51</v>
      </c>
      <c r="I13" s="29">
        <v>0</v>
      </c>
      <c r="J13" s="29">
        <f t="shared" ref="J13:J23" si="0">H13+I13</f>
        <v>4307.51</v>
      </c>
      <c r="K13" s="31">
        <f>+G13-J13</f>
        <v>56250.79</v>
      </c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26" x14ac:dyDescent="0.25">
      <c r="A14" s="73" t="s">
        <v>816</v>
      </c>
      <c r="B14" s="74" t="s">
        <v>817</v>
      </c>
      <c r="C14" s="75" t="s">
        <v>818</v>
      </c>
      <c r="D14" s="76" t="s">
        <v>338</v>
      </c>
      <c r="E14" s="135">
        <v>0</v>
      </c>
      <c r="F14" s="28">
        <v>48558.3</v>
      </c>
      <c r="G14" s="130">
        <f t="shared" ref="G14:G28" si="1">+E14+F14</f>
        <v>48558.3</v>
      </c>
      <c r="H14" s="28">
        <v>2080.9899999999998</v>
      </c>
      <c r="I14" s="29">
        <v>0</v>
      </c>
      <c r="J14" s="29">
        <f t="shared" si="0"/>
        <v>2080.9899999999998</v>
      </c>
      <c r="K14" s="31">
        <f t="shared" ref="K14:K28" si="2">+G14-J14</f>
        <v>46477.310000000005</v>
      </c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</row>
    <row r="15" spans="1:26" x14ac:dyDescent="0.25">
      <c r="A15" s="73" t="s">
        <v>819</v>
      </c>
      <c r="B15" s="74" t="s">
        <v>820</v>
      </c>
      <c r="C15" s="75" t="s">
        <v>821</v>
      </c>
      <c r="D15" s="76" t="s">
        <v>338</v>
      </c>
      <c r="E15" s="135">
        <v>0</v>
      </c>
      <c r="F15" s="28">
        <v>48558.3</v>
      </c>
      <c r="G15" s="130">
        <f t="shared" si="1"/>
        <v>48558.3</v>
      </c>
      <c r="H15" s="28">
        <v>2080.9899999999998</v>
      </c>
      <c r="I15" s="29">
        <v>0</v>
      </c>
      <c r="J15" s="29">
        <f t="shared" si="0"/>
        <v>2080.9899999999998</v>
      </c>
      <c r="K15" s="31">
        <f t="shared" si="2"/>
        <v>46477.310000000005</v>
      </c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</row>
    <row r="16" spans="1:26" x14ac:dyDescent="0.25">
      <c r="A16" s="73" t="s">
        <v>822</v>
      </c>
      <c r="B16" s="74" t="s">
        <v>823</v>
      </c>
      <c r="C16" s="75" t="s">
        <v>824</v>
      </c>
      <c r="D16" s="76" t="s">
        <v>338</v>
      </c>
      <c r="E16" s="135">
        <v>0</v>
      </c>
      <c r="F16" s="28">
        <v>48558.3</v>
      </c>
      <c r="G16" s="130">
        <f t="shared" si="1"/>
        <v>48558.3</v>
      </c>
      <c r="H16" s="28">
        <v>2080.9899999999998</v>
      </c>
      <c r="I16" s="29">
        <v>0</v>
      </c>
      <c r="J16" s="29">
        <f t="shared" si="0"/>
        <v>2080.9899999999998</v>
      </c>
      <c r="K16" s="31">
        <f t="shared" si="2"/>
        <v>46477.310000000005</v>
      </c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</row>
    <row r="17" spans="1:39" x14ac:dyDescent="0.25">
      <c r="A17" s="73" t="s">
        <v>825</v>
      </c>
      <c r="B17" s="74" t="s">
        <v>826</v>
      </c>
      <c r="C17" s="75" t="s">
        <v>827</v>
      </c>
      <c r="D17" s="76" t="s">
        <v>338</v>
      </c>
      <c r="E17" s="135">
        <v>0</v>
      </c>
      <c r="F17" s="28">
        <v>48558.3</v>
      </c>
      <c r="G17" s="130">
        <f t="shared" si="1"/>
        <v>48558.3</v>
      </c>
      <c r="H17" s="28">
        <v>2080.9899999999998</v>
      </c>
      <c r="I17" s="29">
        <v>0</v>
      </c>
      <c r="J17" s="29">
        <f t="shared" si="0"/>
        <v>2080.9899999999998</v>
      </c>
      <c r="K17" s="31">
        <f t="shared" si="2"/>
        <v>46477.310000000005</v>
      </c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</row>
    <row r="18" spans="1:39" x14ac:dyDescent="0.25">
      <c r="A18" s="73" t="s">
        <v>828</v>
      </c>
      <c r="B18" s="74" t="s">
        <v>829</v>
      </c>
      <c r="C18" s="75" t="s">
        <v>830</v>
      </c>
      <c r="D18" s="76" t="s">
        <v>338</v>
      </c>
      <c r="E18" s="135">
        <v>0</v>
      </c>
      <c r="F18" s="28">
        <v>48558.3</v>
      </c>
      <c r="G18" s="130">
        <f t="shared" si="1"/>
        <v>48558.3</v>
      </c>
      <c r="H18" s="28">
        <v>2080.9899999999998</v>
      </c>
      <c r="I18" s="29">
        <v>0</v>
      </c>
      <c r="J18" s="29">
        <f>H18+I18</f>
        <v>2080.9899999999998</v>
      </c>
      <c r="K18" s="31">
        <f t="shared" si="2"/>
        <v>46477.310000000005</v>
      </c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</row>
    <row r="19" spans="1:39" x14ac:dyDescent="0.25">
      <c r="A19" s="73" t="s">
        <v>831</v>
      </c>
      <c r="B19" s="74" t="s">
        <v>832</v>
      </c>
      <c r="C19" s="75" t="s">
        <v>833</v>
      </c>
      <c r="D19" s="76" t="s">
        <v>338</v>
      </c>
      <c r="E19" s="135">
        <v>0</v>
      </c>
      <c r="F19" s="28">
        <v>48558.3</v>
      </c>
      <c r="G19" s="130">
        <f t="shared" si="1"/>
        <v>48558.3</v>
      </c>
      <c r="H19" s="28">
        <v>2080.9899999999998</v>
      </c>
      <c r="I19" s="29">
        <v>0</v>
      </c>
      <c r="J19" s="29">
        <f>H19+I19</f>
        <v>2080.9899999999998</v>
      </c>
      <c r="K19" s="31">
        <f t="shared" si="2"/>
        <v>46477.310000000005</v>
      </c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</row>
    <row r="20" spans="1:39" x14ac:dyDescent="0.25">
      <c r="A20" s="73" t="s">
        <v>834</v>
      </c>
      <c r="B20" s="74" t="s">
        <v>835</v>
      </c>
      <c r="C20" s="73" t="s">
        <v>836</v>
      </c>
      <c r="D20" s="76" t="s">
        <v>338</v>
      </c>
      <c r="E20" s="135">
        <v>0</v>
      </c>
      <c r="F20" s="28">
        <v>48558.3</v>
      </c>
      <c r="G20" s="130">
        <f t="shared" si="1"/>
        <v>48558.3</v>
      </c>
      <c r="H20" s="28">
        <v>2080.9899999999998</v>
      </c>
      <c r="I20" s="29">
        <v>0</v>
      </c>
      <c r="J20" s="29">
        <f>H20+I20</f>
        <v>2080.9899999999998</v>
      </c>
      <c r="K20" s="31">
        <f t="shared" si="2"/>
        <v>46477.310000000005</v>
      </c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</row>
    <row r="21" spans="1:39" x14ac:dyDescent="0.25">
      <c r="A21" s="73" t="s">
        <v>837</v>
      </c>
      <c r="B21" s="74" t="s">
        <v>838</v>
      </c>
      <c r="C21" s="75" t="s">
        <v>839</v>
      </c>
      <c r="D21" s="76" t="s">
        <v>657</v>
      </c>
      <c r="E21" s="135">
        <v>0</v>
      </c>
      <c r="F21" s="28">
        <v>35434.43</v>
      </c>
      <c r="G21" s="130">
        <f t="shared" si="1"/>
        <v>35434.43</v>
      </c>
      <c r="H21" s="28">
        <v>112.41</v>
      </c>
      <c r="I21" s="29">
        <v>0</v>
      </c>
      <c r="J21" s="29">
        <f>H21+I21</f>
        <v>112.41</v>
      </c>
      <c r="K21" s="31">
        <f t="shared" si="2"/>
        <v>35322.019999999997</v>
      </c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</row>
    <row r="22" spans="1:39" x14ac:dyDescent="0.25">
      <c r="A22" s="73" t="s">
        <v>840</v>
      </c>
      <c r="B22" s="74" t="s">
        <v>841</v>
      </c>
      <c r="C22" s="79" t="s">
        <v>842</v>
      </c>
      <c r="D22" s="76" t="s">
        <v>657</v>
      </c>
      <c r="E22" s="135">
        <v>0</v>
      </c>
      <c r="F22" s="29">
        <v>35434.43</v>
      </c>
      <c r="G22" s="130">
        <f t="shared" si="1"/>
        <v>35434.43</v>
      </c>
      <c r="H22" s="29">
        <v>112.41</v>
      </c>
      <c r="I22" s="29">
        <v>0</v>
      </c>
      <c r="J22" s="29">
        <f>H22+I22</f>
        <v>112.41</v>
      </c>
      <c r="K22" s="31">
        <f t="shared" si="2"/>
        <v>35322.019999999997</v>
      </c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</row>
    <row r="23" spans="1:39" x14ac:dyDescent="0.25">
      <c r="A23" s="73" t="s">
        <v>843</v>
      </c>
      <c r="B23" s="74" t="s">
        <v>844</v>
      </c>
      <c r="C23" s="75" t="s">
        <v>845</v>
      </c>
      <c r="D23" s="76" t="s">
        <v>773</v>
      </c>
      <c r="E23" s="135">
        <v>0</v>
      </c>
      <c r="F23" s="28">
        <v>19685.8</v>
      </c>
      <c r="G23" s="130">
        <f t="shared" si="1"/>
        <v>19685.8</v>
      </c>
      <c r="H23" s="28">
        <v>0</v>
      </c>
      <c r="I23" s="29">
        <v>0</v>
      </c>
      <c r="J23" s="29">
        <f t="shared" si="0"/>
        <v>0</v>
      </c>
      <c r="K23" s="31">
        <f t="shared" si="2"/>
        <v>19685.8</v>
      </c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</row>
    <row r="24" spans="1:39" x14ac:dyDescent="0.25">
      <c r="A24" s="73" t="s">
        <v>846</v>
      </c>
      <c r="B24" s="74" t="s">
        <v>848</v>
      </c>
      <c r="C24" s="75" t="s">
        <v>849</v>
      </c>
      <c r="D24" s="76" t="s">
        <v>773</v>
      </c>
      <c r="E24" s="135">
        <v>0</v>
      </c>
      <c r="F24" s="28">
        <v>19685.8</v>
      </c>
      <c r="G24" s="130">
        <f t="shared" si="1"/>
        <v>19685.8</v>
      </c>
      <c r="H24" s="28">
        <v>0</v>
      </c>
      <c r="I24" s="29">
        <v>0</v>
      </c>
      <c r="J24" s="29">
        <f>H24+I24</f>
        <v>0</v>
      </c>
      <c r="K24" s="31">
        <f t="shared" si="2"/>
        <v>19685.8</v>
      </c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</row>
    <row r="25" spans="1:39" x14ac:dyDescent="0.25">
      <c r="A25" s="73" t="s">
        <v>847</v>
      </c>
      <c r="B25" s="74" t="s">
        <v>851</v>
      </c>
      <c r="C25" s="50" t="s">
        <v>852</v>
      </c>
      <c r="D25" s="76" t="s">
        <v>773</v>
      </c>
      <c r="E25" s="135">
        <v>0</v>
      </c>
      <c r="F25" s="29">
        <v>19685.8</v>
      </c>
      <c r="G25" s="130">
        <f t="shared" si="1"/>
        <v>19685.8</v>
      </c>
      <c r="H25" s="28">
        <v>0</v>
      </c>
      <c r="I25" s="29">
        <v>0</v>
      </c>
      <c r="J25" s="29">
        <f>H25+I25</f>
        <v>0</v>
      </c>
      <c r="K25" s="31">
        <f t="shared" si="2"/>
        <v>19685.8</v>
      </c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</row>
    <row r="26" spans="1:39" x14ac:dyDescent="0.25">
      <c r="A26" s="73" t="s">
        <v>850</v>
      </c>
      <c r="B26" s="74" t="s">
        <v>1309</v>
      </c>
      <c r="C26" s="73" t="s">
        <v>1216</v>
      </c>
      <c r="D26" s="76" t="s">
        <v>854</v>
      </c>
      <c r="E26" s="135">
        <v>0</v>
      </c>
      <c r="F26" s="80">
        <v>15000</v>
      </c>
      <c r="G26" s="130">
        <f t="shared" si="1"/>
        <v>15000</v>
      </c>
      <c r="H26" s="28">
        <v>0</v>
      </c>
      <c r="I26" s="29">
        <v>0</v>
      </c>
      <c r="J26" s="29">
        <f>H26+I26</f>
        <v>0</v>
      </c>
      <c r="K26" s="31">
        <f t="shared" si="2"/>
        <v>15000</v>
      </c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</row>
    <row r="27" spans="1:39" ht="17.25" customHeight="1" x14ac:dyDescent="0.25">
      <c r="A27" s="73" t="s">
        <v>853</v>
      </c>
      <c r="B27" s="74" t="s">
        <v>1217</v>
      </c>
      <c r="C27" s="73" t="s">
        <v>1218</v>
      </c>
      <c r="D27" s="76" t="s">
        <v>773</v>
      </c>
      <c r="E27" s="80">
        <f>19685.8*2</f>
        <v>39371.599999999999</v>
      </c>
      <c r="F27" s="80">
        <v>19685.8</v>
      </c>
      <c r="G27" s="130">
        <f t="shared" si="1"/>
        <v>59057.399999999994</v>
      </c>
      <c r="H27" s="28">
        <v>4007.25</v>
      </c>
      <c r="I27" s="29">
        <v>0</v>
      </c>
      <c r="J27" s="29">
        <f>H27+I27</f>
        <v>4007.25</v>
      </c>
      <c r="K27" s="31">
        <f t="shared" si="2"/>
        <v>55050.149999999994</v>
      </c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</row>
    <row r="28" spans="1:39" x14ac:dyDescent="0.25">
      <c r="A28" s="73" t="s">
        <v>857</v>
      </c>
      <c r="B28" s="74" t="s">
        <v>1219</v>
      </c>
      <c r="C28" s="73" t="s">
        <v>1220</v>
      </c>
      <c r="D28" s="76" t="s">
        <v>773</v>
      </c>
      <c r="E28" s="80">
        <f>19685.8*2</f>
        <v>39371.599999999999</v>
      </c>
      <c r="F28" s="80">
        <v>19685.8</v>
      </c>
      <c r="G28" s="130">
        <f t="shared" si="1"/>
        <v>59057.399999999994</v>
      </c>
      <c r="H28" s="28">
        <v>4007.25</v>
      </c>
      <c r="I28" s="29">
        <v>0</v>
      </c>
      <c r="J28" s="29">
        <f>H28+I28</f>
        <v>4007.25</v>
      </c>
      <c r="K28" s="31">
        <f t="shared" si="2"/>
        <v>55050.149999999994</v>
      </c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</row>
    <row r="29" spans="1:39" ht="16.5" thickBot="1" x14ac:dyDescent="0.3">
      <c r="A29" s="45"/>
      <c r="B29" s="81" t="s">
        <v>855</v>
      </c>
      <c r="C29" s="82"/>
      <c r="D29" s="83"/>
      <c r="E29" s="57">
        <f t="shared" ref="E29:K29" si="3">SUM(E13:E28)</f>
        <v>78743.199999999997</v>
      </c>
      <c r="F29" s="57">
        <f t="shared" si="3"/>
        <v>584764.26</v>
      </c>
      <c r="G29" s="136">
        <f t="shared" si="3"/>
        <v>663507.46</v>
      </c>
      <c r="H29" s="57">
        <f t="shared" si="3"/>
        <v>27113.759999999995</v>
      </c>
      <c r="I29" s="57">
        <f t="shared" si="3"/>
        <v>0</v>
      </c>
      <c r="J29" s="57">
        <f t="shared" si="3"/>
        <v>27113.759999999995</v>
      </c>
      <c r="K29" s="310">
        <f t="shared" si="3"/>
        <v>636393.70000000007</v>
      </c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</row>
    <row r="30" spans="1:39" ht="16.5" thickTop="1" x14ac:dyDescent="0.2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1:39" x14ac:dyDescent="0.25">
      <c r="A31" s="85"/>
      <c r="B31" s="70" t="s">
        <v>856</v>
      </c>
      <c r="C31" s="82"/>
      <c r="D31" s="83"/>
      <c r="E31" s="83"/>
      <c r="F31" s="29"/>
      <c r="G31" s="29"/>
      <c r="H31" s="29"/>
      <c r="I31" s="29"/>
      <c r="J31" s="29"/>
      <c r="K31" s="31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</row>
    <row r="32" spans="1:39" ht="31.5" x14ac:dyDescent="0.25">
      <c r="A32" s="86" t="s">
        <v>857</v>
      </c>
      <c r="B32" s="87" t="s">
        <v>858</v>
      </c>
      <c r="C32" s="76" t="s">
        <v>859</v>
      </c>
      <c r="D32" s="88" t="s">
        <v>860</v>
      </c>
      <c r="E32" s="77"/>
      <c r="F32" s="28">
        <v>60558.3</v>
      </c>
      <c r="G32" s="130">
        <f>+E32+F32</f>
        <v>60558.3</v>
      </c>
      <c r="H32" s="28">
        <v>4307.51</v>
      </c>
      <c r="I32" s="29">
        <v>0</v>
      </c>
      <c r="J32" s="29">
        <f t="shared" ref="J32:J37" si="4">H32+I32</f>
        <v>4307.51</v>
      </c>
      <c r="K32" s="31">
        <f>+G32-J32</f>
        <v>56250.79</v>
      </c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</row>
    <row r="33" spans="1:39" x14ac:dyDescent="0.25">
      <c r="A33" s="86" t="s">
        <v>863</v>
      </c>
      <c r="B33" s="87" t="s">
        <v>861</v>
      </c>
      <c r="C33" s="76" t="s">
        <v>862</v>
      </c>
      <c r="D33" s="88" t="s">
        <v>338</v>
      </c>
      <c r="E33" s="77"/>
      <c r="F33" s="28">
        <v>48558.3</v>
      </c>
      <c r="G33" s="130">
        <f t="shared" ref="G33:G40" si="5">+E33+F33</f>
        <v>48558.3</v>
      </c>
      <c r="H33" s="28">
        <v>2080.9899999999998</v>
      </c>
      <c r="I33" s="29">
        <v>0</v>
      </c>
      <c r="J33" s="29">
        <f t="shared" si="4"/>
        <v>2080.9899999999998</v>
      </c>
      <c r="K33" s="31">
        <f t="shared" ref="K33:K40" si="6">+G33-J33</f>
        <v>46477.310000000005</v>
      </c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3"/>
      <c r="AI33" s="313"/>
      <c r="AJ33" s="313"/>
      <c r="AK33" s="313"/>
      <c r="AL33" s="313"/>
      <c r="AM33" s="313"/>
    </row>
    <row r="34" spans="1:39" x14ac:dyDescent="0.25">
      <c r="A34" s="86" t="s">
        <v>866</v>
      </c>
      <c r="B34" s="87" t="s">
        <v>864</v>
      </c>
      <c r="C34" s="76" t="s">
        <v>865</v>
      </c>
      <c r="D34" s="88" t="s">
        <v>338</v>
      </c>
      <c r="E34" s="77"/>
      <c r="F34" s="28">
        <v>48558.3</v>
      </c>
      <c r="G34" s="130">
        <f t="shared" si="5"/>
        <v>48558.3</v>
      </c>
      <c r="H34" s="28">
        <v>2080.9899999999998</v>
      </c>
      <c r="I34" s="29">
        <v>0</v>
      </c>
      <c r="J34" s="29">
        <f t="shared" si="4"/>
        <v>2080.9899999999998</v>
      </c>
      <c r="K34" s="31">
        <f t="shared" si="6"/>
        <v>46477.310000000005</v>
      </c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</row>
    <row r="35" spans="1:39" x14ac:dyDescent="0.25">
      <c r="A35" s="86" t="s">
        <v>869</v>
      </c>
      <c r="B35" s="87" t="s">
        <v>867</v>
      </c>
      <c r="C35" s="76" t="s">
        <v>868</v>
      </c>
      <c r="D35" s="88" t="s">
        <v>338</v>
      </c>
      <c r="E35" s="77"/>
      <c r="F35" s="28">
        <v>48558.3</v>
      </c>
      <c r="G35" s="130">
        <f t="shared" si="5"/>
        <v>48558.3</v>
      </c>
      <c r="H35" s="28">
        <v>2080.9899999999998</v>
      </c>
      <c r="I35" s="29">
        <v>0</v>
      </c>
      <c r="J35" s="29">
        <f t="shared" si="4"/>
        <v>2080.9899999999998</v>
      </c>
      <c r="K35" s="31">
        <f t="shared" si="6"/>
        <v>46477.310000000005</v>
      </c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</row>
    <row r="36" spans="1:39" ht="16.5" customHeight="1" x14ac:dyDescent="0.25">
      <c r="A36" s="86" t="s">
        <v>869</v>
      </c>
      <c r="B36" s="87" t="s">
        <v>870</v>
      </c>
      <c r="C36" s="76" t="s">
        <v>871</v>
      </c>
      <c r="D36" s="88" t="s">
        <v>338</v>
      </c>
      <c r="E36" s="77"/>
      <c r="F36" s="28">
        <v>48558.3</v>
      </c>
      <c r="G36" s="130">
        <f t="shared" si="5"/>
        <v>48558.3</v>
      </c>
      <c r="H36" s="28">
        <v>2080.9899999999998</v>
      </c>
      <c r="I36" s="29">
        <v>0</v>
      </c>
      <c r="J36" s="29">
        <f t="shared" si="4"/>
        <v>2080.9899999999998</v>
      </c>
      <c r="K36" s="31">
        <f t="shared" si="6"/>
        <v>46477.310000000005</v>
      </c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3"/>
      <c r="AI36" s="313"/>
      <c r="AJ36" s="313"/>
      <c r="AK36" s="313"/>
      <c r="AL36" s="313"/>
      <c r="AM36" s="313"/>
    </row>
    <row r="37" spans="1:39" x14ac:dyDescent="0.25">
      <c r="A37" s="86" t="s">
        <v>872</v>
      </c>
      <c r="B37" s="87" t="s">
        <v>873</v>
      </c>
      <c r="C37" s="76" t="s">
        <v>874</v>
      </c>
      <c r="D37" s="88" t="s">
        <v>657</v>
      </c>
      <c r="E37" s="80"/>
      <c r="F37" s="29">
        <v>35434.43</v>
      </c>
      <c r="G37" s="130">
        <f t="shared" si="5"/>
        <v>35434.43</v>
      </c>
      <c r="H37" s="29">
        <v>112.41</v>
      </c>
      <c r="I37" s="29">
        <v>0</v>
      </c>
      <c r="J37" s="29">
        <f t="shared" si="4"/>
        <v>112.41</v>
      </c>
      <c r="K37" s="31">
        <f t="shared" si="6"/>
        <v>35322.019999999997</v>
      </c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</row>
    <row r="38" spans="1:39" x14ac:dyDescent="0.25">
      <c r="A38" s="86" t="s">
        <v>877</v>
      </c>
      <c r="B38" s="87" t="s">
        <v>875</v>
      </c>
      <c r="C38" s="76" t="s">
        <v>876</v>
      </c>
      <c r="D38" s="88" t="s">
        <v>773</v>
      </c>
      <c r="E38" s="43"/>
      <c r="F38" s="29">
        <v>19685.8</v>
      </c>
      <c r="G38" s="130">
        <f t="shared" si="5"/>
        <v>19685.8</v>
      </c>
      <c r="H38" s="29">
        <v>0</v>
      </c>
      <c r="I38" s="29">
        <v>0</v>
      </c>
      <c r="J38" s="29">
        <f>H38+I38</f>
        <v>0</v>
      </c>
      <c r="K38" s="31">
        <f t="shared" si="6"/>
        <v>19685.8</v>
      </c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</row>
    <row r="39" spans="1:39" x14ac:dyDescent="0.25">
      <c r="A39" s="86" t="s">
        <v>877</v>
      </c>
      <c r="B39" s="87" t="s">
        <v>878</v>
      </c>
      <c r="C39" s="76" t="s">
        <v>879</v>
      </c>
      <c r="D39" s="88" t="s">
        <v>773</v>
      </c>
      <c r="E39" s="43"/>
      <c r="F39" s="29">
        <v>19685.8</v>
      </c>
      <c r="G39" s="130">
        <f t="shared" si="5"/>
        <v>19685.8</v>
      </c>
      <c r="H39" s="29">
        <v>0</v>
      </c>
      <c r="I39" s="29">
        <v>0</v>
      </c>
      <c r="J39" s="29">
        <f>H39+I39</f>
        <v>0</v>
      </c>
      <c r="K39" s="31">
        <f t="shared" si="6"/>
        <v>19685.8</v>
      </c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</row>
    <row r="40" spans="1:39" x14ac:dyDescent="0.25">
      <c r="A40" s="86" t="s">
        <v>883</v>
      </c>
      <c r="B40" s="87" t="s">
        <v>880</v>
      </c>
      <c r="C40" s="76" t="s">
        <v>881</v>
      </c>
      <c r="D40" s="88" t="s">
        <v>773</v>
      </c>
      <c r="E40" s="80"/>
      <c r="F40" s="80">
        <v>19685.8</v>
      </c>
      <c r="G40" s="130">
        <f t="shared" si="5"/>
        <v>19685.8</v>
      </c>
      <c r="H40" s="29">
        <v>0</v>
      </c>
      <c r="I40" s="29">
        <v>0</v>
      </c>
      <c r="J40" s="29">
        <f>H40+I40</f>
        <v>0</v>
      </c>
      <c r="K40" s="31">
        <f t="shared" si="6"/>
        <v>19685.8</v>
      </c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</row>
    <row r="41" spans="1:39" ht="16.5" thickBot="1" x14ac:dyDescent="0.3">
      <c r="A41" s="89"/>
      <c r="B41" s="90" t="s">
        <v>855</v>
      </c>
      <c r="C41" s="91"/>
      <c r="D41" s="43"/>
      <c r="E41" s="57">
        <f>SUM(E32:E40)</f>
        <v>0</v>
      </c>
      <c r="F41" s="57">
        <f t="shared" ref="F41:K41" si="7">SUM(F32:F40)</f>
        <v>349283.32999999996</v>
      </c>
      <c r="G41" s="57">
        <f>SUM(G32:G40)</f>
        <v>349283.32999999996</v>
      </c>
      <c r="H41" s="57">
        <f t="shared" si="7"/>
        <v>12743.88</v>
      </c>
      <c r="I41" s="57">
        <f t="shared" si="7"/>
        <v>0</v>
      </c>
      <c r="J41" s="57">
        <f t="shared" si="7"/>
        <v>12743.88</v>
      </c>
      <c r="K41" s="310">
        <f t="shared" si="7"/>
        <v>336539.44999999995</v>
      </c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</row>
    <row r="42" spans="1:39" ht="16.5" thickTop="1" x14ac:dyDescent="0.25">
      <c r="A42" s="131"/>
      <c r="B42" s="132"/>
      <c r="C42" s="132"/>
      <c r="D42" s="132"/>
      <c r="E42" s="137"/>
      <c r="F42" s="137"/>
      <c r="G42" s="137"/>
      <c r="H42" s="137"/>
      <c r="I42" s="137"/>
      <c r="J42" s="137"/>
      <c r="K42" s="137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</row>
    <row r="43" spans="1:39" x14ac:dyDescent="0.25">
      <c r="A43" s="85"/>
      <c r="B43" s="92" t="s">
        <v>882</v>
      </c>
      <c r="C43" s="93"/>
      <c r="D43" s="46"/>
      <c r="E43" s="43"/>
      <c r="F43" s="29"/>
      <c r="G43" s="29"/>
      <c r="H43" s="29"/>
      <c r="I43" s="29"/>
      <c r="J43" s="84"/>
      <c r="K43" s="31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</row>
    <row r="44" spans="1:39" ht="31.5" x14ac:dyDescent="0.25">
      <c r="A44" s="94" t="s">
        <v>886</v>
      </c>
      <c r="B44" s="87" t="s">
        <v>884</v>
      </c>
      <c r="C44" s="73" t="s">
        <v>885</v>
      </c>
      <c r="D44" s="73" t="s">
        <v>815</v>
      </c>
      <c r="E44" s="95"/>
      <c r="F44" s="28">
        <v>60558.3</v>
      </c>
      <c r="G44" s="130">
        <f>+E44+F44</f>
        <v>60558.3</v>
      </c>
      <c r="H44" s="28">
        <v>4307.51</v>
      </c>
      <c r="I44" s="29">
        <v>0</v>
      </c>
      <c r="J44" s="29">
        <f t="shared" ref="J44:J55" si="8">H44+I44</f>
        <v>4307.51</v>
      </c>
      <c r="K44" s="31">
        <f>+G44-J44</f>
        <v>56250.79</v>
      </c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  <c r="AL44" s="313"/>
      <c r="AM44" s="313"/>
    </row>
    <row r="45" spans="1:39" x14ac:dyDescent="0.25">
      <c r="A45" s="94" t="s">
        <v>889</v>
      </c>
      <c r="B45" s="87" t="s">
        <v>887</v>
      </c>
      <c r="C45" s="73" t="s">
        <v>888</v>
      </c>
      <c r="D45" s="96" t="s">
        <v>338</v>
      </c>
      <c r="E45" s="95"/>
      <c r="F45" s="28">
        <v>48558.3</v>
      </c>
      <c r="G45" s="130">
        <f t="shared" ref="G45:G55" si="9">+E45+F45</f>
        <v>48558.3</v>
      </c>
      <c r="H45" s="28">
        <v>2080.9899999999998</v>
      </c>
      <c r="I45" s="29">
        <v>0</v>
      </c>
      <c r="J45" s="29">
        <f t="shared" si="8"/>
        <v>2080.9899999999998</v>
      </c>
      <c r="K45" s="31">
        <f t="shared" ref="K45:K55" si="10">+G45-J45</f>
        <v>46477.310000000005</v>
      </c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</row>
    <row r="46" spans="1:39" x14ac:dyDescent="0.25">
      <c r="A46" s="94" t="s">
        <v>892</v>
      </c>
      <c r="B46" s="87" t="s">
        <v>890</v>
      </c>
      <c r="C46" s="73" t="s">
        <v>891</v>
      </c>
      <c r="D46" s="96" t="s">
        <v>338</v>
      </c>
      <c r="E46" s="95"/>
      <c r="F46" s="28">
        <v>48558.3</v>
      </c>
      <c r="G46" s="130">
        <f t="shared" si="9"/>
        <v>48558.3</v>
      </c>
      <c r="H46" s="28">
        <v>2080.9899999999998</v>
      </c>
      <c r="I46" s="29">
        <v>0</v>
      </c>
      <c r="J46" s="29">
        <f t="shared" si="8"/>
        <v>2080.9899999999998</v>
      </c>
      <c r="K46" s="31">
        <f t="shared" si="10"/>
        <v>46477.310000000005</v>
      </c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</row>
    <row r="47" spans="1:39" x14ac:dyDescent="0.25">
      <c r="A47" s="94" t="s">
        <v>895</v>
      </c>
      <c r="B47" s="87" t="s">
        <v>893</v>
      </c>
      <c r="C47" s="73" t="s">
        <v>894</v>
      </c>
      <c r="D47" s="96" t="s">
        <v>338</v>
      </c>
      <c r="E47" s="95"/>
      <c r="F47" s="28">
        <v>48558.3</v>
      </c>
      <c r="G47" s="130">
        <f t="shared" si="9"/>
        <v>48558.3</v>
      </c>
      <c r="H47" s="28">
        <v>2080.9899999999998</v>
      </c>
      <c r="I47" s="29">
        <v>0</v>
      </c>
      <c r="J47" s="29">
        <f t="shared" si="8"/>
        <v>2080.9899999999998</v>
      </c>
      <c r="K47" s="31">
        <f t="shared" si="10"/>
        <v>46477.310000000005</v>
      </c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</row>
    <row r="48" spans="1:39" x14ac:dyDescent="0.25">
      <c r="A48" s="94" t="s">
        <v>898</v>
      </c>
      <c r="B48" s="87" t="s">
        <v>896</v>
      </c>
      <c r="C48" s="73" t="s">
        <v>897</v>
      </c>
      <c r="D48" s="96" t="s">
        <v>338</v>
      </c>
      <c r="E48" s="95"/>
      <c r="F48" s="28">
        <v>48558.3</v>
      </c>
      <c r="G48" s="130">
        <f t="shared" si="9"/>
        <v>48558.3</v>
      </c>
      <c r="H48" s="28">
        <v>2080.9899999999998</v>
      </c>
      <c r="I48" s="29">
        <v>0</v>
      </c>
      <c r="J48" s="29">
        <f t="shared" si="8"/>
        <v>2080.9899999999998</v>
      </c>
      <c r="K48" s="31">
        <f t="shared" si="10"/>
        <v>46477.310000000005</v>
      </c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</row>
    <row r="49" spans="1:39" x14ac:dyDescent="0.25">
      <c r="A49" s="94" t="s">
        <v>901</v>
      </c>
      <c r="B49" s="87" t="s">
        <v>899</v>
      </c>
      <c r="C49" s="73" t="s">
        <v>900</v>
      </c>
      <c r="D49" s="96" t="s">
        <v>657</v>
      </c>
      <c r="E49" s="95"/>
      <c r="F49" s="28">
        <v>35434.43</v>
      </c>
      <c r="G49" s="130">
        <f t="shared" si="9"/>
        <v>35434.43</v>
      </c>
      <c r="H49" s="28">
        <v>112.41</v>
      </c>
      <c r="I49" s="29">
        <v>0</v>
      </c>
      <c r="J49" s="29">
        <f t="shared" si="8"/>
        <v>112.41</v>
      </c>
      <c r="K49" s="31">
        <f t="shared" si="10"/>
        <v>35322.019999999997</v>
      </c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</row>
    <row r="50" spans="1:39" x14ac:dyDescent="0.25">
      <c r="A50" s="94" t="s">
        <v>905</v>
      </c>
      <c r="B50" s="87" t="s">
        <v>902</v>
      </c>
      <c r="C50" s="73" t="s">
        <v>903</v>
      </c>
      <c r="D50" s="96" t="s">
        <v>904</v>
      </c>
      <c r="E50" s="95"/>
      <c r="F50" s="28">
        <v>30000</v>
      </c>
      <c r="G50" s="130">
        <f t="shared" si="9"/>
        <v>30000</v>
      </c>
      <c r="H50" s="28">
        <v>0</v>
      </c>
      <c r="I50" s="29">
        <v>0</v>
      </c>
      <c r="J50" s="29">
        <f t="shared" si="8"/>
        <v>0</v>
      </c>
      <c r="K50" s="31">
        <f t="shared" si="10"/>
        <v>30000</v>
      </c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</row>
    <row r="51" spans="1:39" x14ac:dyDescent="0.25">
      <c r="A51" s="94" t="s">
        <v>908</v>
      </c>
      <c r="B51" s="87" t="s">
        <v>906</v>
      </c>
      <c r="C51" s="73" t="s">
        <v>907</v>
      </c>
      <c r="D51" s="96" t="s">
        <v>904</v>
      </c>
      <c r="E51" s="95"/>
      <c r="F51" s="28">
        <v>30000</v>
      </c>
      <c r="G51" s="130">
        <f t="shared" si="9"/>
        <v>30000</v>
      </c>
      <c r="H51" s="28">
        <v>0</v>
      </c>
      <c r="I51" s="29">
        <v>0</v>
      </c>
      <c r="J51" s="29">
        <f t="shared" si="8"/>
        <v>0</v>
      </c>
      <c r="K51" s="31">
        <f t="shared" si="10"/>
        <v>30000</v>
      </c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</row>
    <row r="52" spans="1:39" x14ac:dyDescent="0.25">
      <c r="A52" s="94" t="s">
        <v>911</v>
      </c>
      <c r="B52" s="87" t="s">
        <v>909</v>
      </c>
      <c r="C52" s="73" t="s">
        <v>910</v>
      </c>
      <c r="D52" s="96" t="s">
        <v>773</v>
      </c>
      <c r="E52" s="95"/>
      <c r="F52" s="28">
        <v>19685.8</v>
      </c>
      <c r="G52" s="130">
        <f t="shared" si="9"/>
        <v>19685.8</v>
      </c>
      <c r="H52" s="28">
        <v>0</v>
      </c>
      <c r="I52" s="29">
        <v>0</v>
      </c>
      <c r="J52" s="29">
        <f t="shared" si="8"/>
        <v>0</v>
      </c>
      <c r="K52" s="31">
        <f t="shared" si="10"/>
        <v>19685.8</v>
      </c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</row>
    <row r="53" spans="1:39" x14ac:dyDescent="0.25">
      <c r="A53" s="94" t="s">
        <v>914</v>
      </c>
      <c r="B53" s="87" t="s">
        <v>912</v>
      </c>
      <c r="C53" s="73" t="s">
        <v>913</v>
      </c>
      <c r="D53" s="96" t="s">
        <v>773</v>
      </c>
      <c r="E53" s="95"/>
      <c r="F53" s="28">
        <v>19685.8</v>
      </c>
      <c r="G53" s="130">
        <f t="shared" si="9"/>
        <v>19685.8</v>
      </c>
      <c r="H53" s="28">
        <v>0</v>
      </c>
      <c r="I53" s="29">
        <v>0</v>
      </c>
      <c r="J53" s="29">
        <f t="shared" si="8"/>
        <v>0</v>
      </c>
      <c r="K53" s="31">
        <f t="shared" si="10"/>
        <v>19685.8</v>
      </c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</row>
    <row r="54" spans="1:39" x14ac:dyDescent="0.25">
      <c r="A54" s="94" t="s">
        <v>917</v>
      </c>
      <c r="B54" s="87" t="s">
        <v>915</v>
      </c>
      <c r="C54" s="73" t="s">
        <v>916</v>
      </c>
      <c r="D54" s="96" t="s">
        <v>773</v>
      </c>
      <c r="E54" s="95"/>
      <c r="F54" s="28">
        <v>19685.8</v>
      </c>
      <c r="G54" s="130">
        <f t="shared" si="9"/>
        <v>19685.8</v>
      </c>
      <c r="H54" s="28">
        <v>0</v>
      </c>
      <c r="I54" s="29">
        <v>0</v>
      </c>
      <c r="J54" s="29">
        <f t="shared" si="8"/>
        <v>0</v>
      </c>
      <c r="K54" s="31">
        <f t="shared" si="10"/>
        <v>19685.8</v>
      </c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</row>
    <row r="55" spans="1:39" x14ac:dyDescent="0.25">
      <c r="A55" s="94" t="s">
        <v>921</v>
      </c>
      <c r="B55" s="87" t="s">
        <v>918</v>
      </c>
      <c r="C55" s="73" t="s">
        <v>919</v>
      </c>
      <c r="D55" s="96" t="s">
        <v>773</v>
      </c>
      <c r="E55" s="95"/>
      <c r="F55" s="28">
        <v>19685.8</v>
      </c>
      <c r="G55" s="130">
        <f t="shared" si="9"/>
        <v>19685.8</v>
      </c>
      <c r="H55" s="28">
        <v>0</v>
      </c>
      <c r="I55" s="29">
        <v>0</v>
      </c>
      <c r="J55" s="29">
        <f t="shared" si="8"/>
        <v>0</v>
      </c>
      <c r="K55" s="31">
        <f t="shared" si="10"/>
        <v>19685.8</v>
      </c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</row>
    <row r="56" spans="1:39" ht="16.5" thickBot="1" x14ac:dyDescent="0.3">
      <c r="A56" s="85"/>
      <c r="B56" s="90" t="s">
        <v>855</v>
      </c>
      <c r="C56" s="91"/>
      <c r="D56" s="97"/>
      <c r="E56" s="57">
        <f t="shared" ref="E56:K56" si="11">SUM(E44:E55)</f>
        <v>0</v>
      </c>
      <c r="F56" s="57">
        <f t="shared" si="11"/>
        <v>428969.12999999995</v>
      </c>
      <c r="G56" s="57">
        <f t="shared" si="11"/>
        <v>428969.12999999995</v>
      </c>
      <c r="H56" s="57">
        <f t="shared" si="11"/>
        <v>12743.88</v>
      </c>
      <c r="I56" s="57">
        <f t="shared" si="11"/>
        <v>0</v>
      </c>
      <c r="J56" s="57">
        <f t="shared" si="11"/>
        <v>12743.88</v>
      </c>
      <c r="K56" s="310">
        <f t="shared" si="11"/>
        <v>416225.24999999994</v>
      </c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</row>
    <row r="57" spans="1:39" ht="16.5" thickTop="1" x14ac:dyDescent="0.25">
      <c r="A57" s="131"/>
      <c r="B57" s="132"/>
      <c r="C57" s="132"/>
      <c r="D57" s="132"/>
      <c r="E57" s="137"/>
      <c r="F57" s="137"/>
      <c r="G57" s="137"/>
      <c r="H57" s="137"/>
      <c r="I57" s="137"/>
      <c r="J57" s="137"/>
      <c r="K57" s="137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</row>
    <row r="58" spans="1:39" x14ac:dyDescent="0.25">
      <c r="A58" s="98"/>
      <c r="B58" s="92" t="s">
        <v>920</v>
      </c>
      <c r="C58" s="93"/>
      <c r="D58" s="46"/>
      <c r="E58" s="46"/>
      <c r="F58" s="47"/>
      <c r="G58" s="47"/>
      <c r="H58" s="47"/>
      <c r="I58" s="47"/>
      <c r="J58" s="47"/>
      <c r="K58" s="32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</row>
    <row r="59" spans="1:39" ht="31.5" x14ac:dyDescent="0.25">
      <c r="A59" s="76" t="s">
        <v>924</v>
      </c>
      <c r="B59" s="74" t="s">
        <v>922</v>
      </c>
      <c r="C59" s="99" t="s">
        <v>923</v>
      </c>
      <c r="D59" s="73" t="s">
        <v>815</v>
      </c>
      <c r="E59" s="77"/>
      <c r="F59" s="28">
        <v>60558.3</v>
      </c>
      <c r="G59" s="130">
        <f>+E59+F59</f>
        <v>60558.3</v>
      </c>
      <c r="H59" s="28">
        <v>4307.51</v>
      </c>
      <c r="I59" s="29">
        <v>0</v>
      </c>
      <c r="J59" s="29">
        <f t="shared" ref="J59:J69" si="12">H59+I59</f>
        <v>4307.51</v>
      </c>
      <c r="K59" s="31">
        <f>+G59-J59</f>
        <v>56250.79</v>
      </c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</row>
    <row r="60" spans="1:39" x14ac:dyDescent="0.25">
      <c r="A60" s="76" t="s">
        <v>927</v>
      </c>
      <c r="B60" s="74" t="s">
        <v>925</v>
      </c>
      <c r="C60" s="99" t="s">
        <v>926</v>
      </c>
      <c r="D60" s="73" t="s">
        <v>338</v>
      </c>
      <c r="E60" s="77"/>
      <c r="F60" s="28">
        <v>48558.3</v>
      </c>
      <c r="G60" s="130">
        <f t="shared" ref="G60:G69" si="13">+E60+F60</f>
        <v>48558.3</v>
      </c>
      <c r="H60" s="28">
        <v>2080.9899999999998</v>
      </c>
      <c r="I60" s="29">
        <v>0</v>
      </c>
      <c r="J60" s="29">
        <f t="shared" si="12"/>
        <v>2080.9899999999998</v>
      </c>
      <c r="K60" s="31">
        <f t="shared" ref="K60:K69" si="14">+G60-J60</f>
        <v>46477.310000000005</v>
      </c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</row>
    <row r="61" spans="1:39" x14ac:dyDescent="0.25">
      <c r="A61" s="76" t="s">
        <v>930</v>
      </c>
      <c r="B61" s="74" t="s">
        <v>928</v>
      </c>
      <c r="C61" s="99" t="s">
        <v>929</v>
      </c>
      <c r="D61" s="73" t="s">
        <v>338</v>
      </c>
      <c r="E61" s="77"/>
      <c r="F61" s="28">
        <v>48558.3</v>
      </c>
      <c r="G61" s="130">
        <f t="shared" si="13"/>
        <v>48558.3</v>
      </c>
      <c r="H61" s="28">
        <v>2080.9899999999998</v>
      </c>
      <c r="I61" s="29">
        <v>0</v>
      </c>
      <c r="J61" s="29">
        <f t="shared" si="12"/>
        <v>2080.9899999999998</v>
      </c>
      <c r="K61" s="31">
        <f t="shared" si="14"/>
        <v>46477.310000000005</v>
      </c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</row>
    <row r="62" spans="1:39" x14ac:dyDescent="0.25">
      <c r="A62" s="76" t="s">
        <v>933</v>
      </c>
      <c r="B62" s="74" t="s">
        <v>931</v>
      </c>
      <c r="C62" s="99" t="s">
        <v>932</v>
      </c>
      <c r="D62" s="73" t="s">
        <v>338</v>
      </c>
      <c r="E62" s="77"/>
      <c r="F62" s="28">
        <v>48558.3</v>
      </c>
      <c r="G62" s="130">
        <f t="shared" si="13"/>
        <v>48558.3</v>
      </c>
      <c r="H62" s="28">
        <v>2080.9899999999998</v>
      </c>
      <c r="I62" s="29">
        <v>0</v>
      </c>
      <c r="J62" s="29">
        <f t="shared" si="12"/>
        <v>2080.9899999999998</v>
      </c>
      <c r="K62" s="31">
        <f t="shared" si="14"/>
        <v>46477.310000000005</v>
      </c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</row>
    <row r="63" spans="1:39" x14ac:dyDescent="0.25">
      <c r="A63" s="76" t="s">
        <v>936</v>
      </c>
      <c r="B63" s="74" t="s">
        <v>934</v>
      </c>
      <c r="C63" s="100" t="s">
        <v>935</v>
      </c>
      <c r="D63" s="73" t="s">
        <v>657</v>
      </c>
      <c r="E63" s="43"/>
      <c r="F63" s="29">
        <v>35434.43</v>
      </c>
      <c r="G63" s="130">
        <f t="shared" si="13"/>
        <v>35434.43</v>
      </c>
      <c r="H63" s="29">
        <v>112.41</v>
      </c>
      <c r="I63" s="29">
        <v>0</v>
      </c>
      <c r="J63" s="29">
        <f t="shared" si="12"/>
        <v>112.41</v>
      </c>
      <c r="K63" s="31">
        <f t="shared" si="14"/>
        <v>35322.019999999997</v>
      </c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</row>
    <row r="64" spans="1:39" x14ac:dyDescent="0.25">
      <c r="A64" s="76" t="s">
        <v>939</v>
      </c>
      <c r="B64" s="74" t="s">
        <v>937</v>
      </c>
      <c r="C64" s="99" t="s">
        <v>938</v>
      </c>
      <c r="D64" s="73" t="s">
        <v>773</v>
      </c>
      <c r="E64" s="80"/>
      <c r="F64" s="29">
        <v>19685.8</v>
      </c>
      <c r="G64" s="130">
        <f t="shared" si="13"/>
        <v>19685.8</v>
      </c>
      <c r="H64" s="28">
        <v>0</v>
      </c>
      <c r="I64" s="29">
        <v>0</v>
      </c>
      <c r="J64" s="29">
        <f t="shared" si="12"/>
        <v>0</v>
      </c>
      <c r="K64" s="31">
        <f t="shared" si="14"/>
        <v>19685.8</v>
      </c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</row>
    <row r="65" spans="1:49" x14ac:dyDescent="0.25">
      <c r="A65" s="76" t="s">
        <v>942</v>
      </c>
      <c r="B65" s="74" t="s">
        <v>940</v>
      </c>
      <c r="C65" s="99" t="s">
        <v>941</v>
      </c>
      <c r="D65" s="73" t="s">
        <v>773</v>
      </c>
      <c r="E65" s="80"/>
      <c r="F65" s="29">
        <v>19685.8</v>
      </c>
      <c r="G65" s="130">
        <f t="shared" si="13"/>
        <v>19685.8</v>
      </c>
      <c r="H65" s="28">
        <v>0</v>
      </c>
      <c r="I65" s="29">
        <v>0</v>
      </c>
      <c r="J65" s="29">
        <f t="shared" si="12"/>
        <v>0</v>
      </c>
      <c r="K65" s="31">
        <f t="shared" si="14"/>
        <v>19685.8</v>
      </c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</row>
    <row r="66" spans="1:49" x14ac:dyDescent="0.25">
      <c r="A66" s="76" t="s">
        <v>945</v>
      </c>
      <c r="B66" s="74" t="s">
        <v>943</v>
      </c>
      <c r="C66" s="99" t="s">
        <v>944</v>
      </c>
      <c r="D66" s="73" t="s">
        <v>773</v>
      </c>
      <c r="E66" s="80"/>
      <c r="F66" s="29">
        <v>19685.8</v>
      </c>
      <c r="G66" s="130">
        <f t="shared" si="13"/>
        <v>19685.8</v>
      </c>
      <c r="H66" s="28">
        <v>0</v>
      </c>
      <c r="I66" s="29">
        <v>0</v>
      </c>
      <c r="J66" s="29">
        <f t="shared" si="12"/>
        <v>0</v>
      </c>
      <c r="K66" s="31">
        <f t="shared" si="14"/>
        <v>19685.8</v>
      </c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  <c r="AG66" s="313"/>
      <c r="AH66" s="313"/>
      <c r="AI66" s="313"/>
      <c r="AJ66" s="313"/>
      <c r="AK66" s="313"/>
      <c r="AL66" s="313"/>
      <c r="AM66" s="313"/>
      <c r="AN66" s="313"/>
      <c r="AO66" s="313"/>
      <c r="AP66" s="313"/>
      <c r="AQ66" s="313"/>
      <c r="AR66" s="313"/>
      <c r="AS66" s="313"/>
      <c r="AT66" s="313"/>
      <c r="AU66" s="313"/>
      <c r="AV66" s="313"/>
      <c r="AW66" s="313"/>
    </row>
    <row r="67" spans="1:49" x14ac:dyDescent="0.25">
      <c r="A67" s="76" t="s">
        <v>948</v>
      </c>
      <c r="B67" s="74" t="s">
        <v>946</v>
      </c>
      <c r="C67" s="99" t="s">
        <v>947</v>
      </c>
      <c r="D67" s="73" t="s">
        <v>773</v>
      </c>
      <c r="E67" s="80"/>
      <c r="F67" s="29">
        <v>19685.8</v>
      </c>
      <c r="G67" s="130">
        <f t="shared" si="13"/>
        <v>19685.8</v>
      </c>
      <c r="H67" s="28">
        <v>0</v>
      </c>
      <c r="I67" s="29">
        <v>0</v>
      </c>
      <c r="J67" s="29">
        <f t="shared" si="12"/>
        <v>0</v>
      </c>
      <c r="K67" s="31">
        <f t="shared" si="14"/>
        <v>19685.8</v>
      </c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13"/>
      <c r="AJ67" s="313"/>
      <c r="AK67" s="313"/>
      <c r="AL67" s="313"/>
      <c r="AM67" s="313"/>
      <c r="AN67" s="313"/>
      <c r="AO67" s="313"/>
      <c r="AP67" s="313"/>
      <c r="AQ67" s="313"/>
      <c r="AR67" s="313"/>
      <c r="AS67" s="313"/>
      <c r="AT67" s="313"/>
      <c r="AU67" s="313"/>
      <c r="AV67" s="313"/>
      <c r="AW67" s="313"/>
    </row>
    <row r="68" spans="1:49" x14ac:dyDescent="0.25">
      <c r="A68" s="76" t="s">
        <v>951</v>
      </c>
      <c r="B68" s="74" t="s">
        <v>949</v>
      </c>
      <c r="C68" s="99" t="s">
        <v>950</v>
      </c>
      <c r="D68" s="73" t="s">
        <v>773</v>
      </c>
      <c r="E68" s="80"/>
      <c r="F68" s="29">
        <v>19685.8</v>
      </c>
      <c r="G68" s="130">
        <f t="shared" si="13"/>
        <v>19685.8</v>
      </c>
      <c r="H68" s="28">
        <v>0</v>
      </c>
      <c r="I68" s="29">
        <v>0</v>
      </c>
      <c r="J68" s="29">
        <f t="shared" si="12"/>
        <v>0</v>
      </c>
      <c r="K68" s="31">
        <f t="shared" si="14"/>
        <v>19685.8</v>
      </c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</row>
    <row r="69" spans="1:49" x14ac:dyDescent="0.25">
      <c r="A69" s="76" t="s">
        <v>954</v>
      </c>
      <c r="B69" s="74" t="s">
        <v>952</v>
      </c>
      <c r="C69" s="99" t="s">
        <v>953</v>
      </c>
      <c r="D69" s="73" t="s">
        <v>773</v>
      </c>
      <c r="E69" s="80"/>
      <c r="F69" s="80">
        <v>19685.8</v>
      </c>
      <c r="G69" s="130">
        <f t="shared" si="13"/>
        <v>19685.8</v>
      </c>
      <c r="H69" s="28">
        <v>0</v>
      </c>
      <c r="I69" s="29">
        <v>0</v>
      </c>
      <c r="J69" s="29">
        <f t="shared" si="12"/>
        <v>0</v>
      </c>
      <c r="K69" s="31">
        <f t="shared" si="14"/>
        <v>19685.8</v>
      </c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</row>
    <row r="70" spans="1:49" ht="16.5" thickBot="1" x14ac:dyDescent="0.3">
      <c r="A70" s="89"/>
      <c r="B70" s="90" t="s">
        <v>855</v>
      </c>
      <c r="C70" s="91"/>
      <c r="D70" s="97"/>
      <c r="E70" s="57">
        <f t="shared" ref="E70:K70" si="15">SUM(E59:E69)</f>
        <v>0</v>
      </c>
      <c r="F70" s="57">
        <f t="shared" si="15"/>
        <v>359782.42999999993</v>
      </c>
      <c r="G70" s="57">
        <f t="shared" si="15"/>
        <v>359782.42999999993</v>
      </c>
      <c r="H70" s="57">
        <f t="shared" si="15"/>
        <v>10662.89</v>
      </c>
      <c r="I70" s="57">
        <f t="shared" si="15"/>
        <v>0</v>
      </c>
      <c r="J70" s="57">
        <f t="shared" si="15"/>
        <v>10662.89</v>
      </c>
      <c r="K70" s="310">
        <f t="shared" si="15"/>
        <v>349119.53999999992</v>
      </c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</row>
    <row r="71" spans="1:49" ht="16.5" thickTop="1" x14ac:dyDescent="0.25">
      <c r="A71" s="131"/>
      <c r="B71" s="132"/>
      <c r="C71" s="132"/>
      <c r="D71" s="132"/>
      <c r="E71" s="137"/>
      <c r="F71" s="137"/>
      <c r="G71" s="137"/>
      <c r="H71" s="137"/>
      <c r="I71" s="137"/>
      <c r="J71" s="137"/>
      <c r="K71" s="137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</row>
    <row r="72" spans="1:49" x14ac:dyDescent="0.25">
      <c r="A72" s="85"/>
      <c r="B72" s="101" t="s">
        <v>769</v>
      </c>
      <c r="C72" s="100"/>
      <c r="D72" s="43"/>
      <c r="E72" s="43"/>
      <c r="F72" s="29"/>
      <c r="G72" s="29"/>
      <c r="H72" s="29"/>
      <c r="I72" s="29"/>
      <c r="J72" s="29"/>
      <c r="K72" s="31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  <c r="AS72" s="313"/>
      <c r="AT72" s="313"/>
      <c r="AU72" s="313"/>
      <c r="AV72" s="313"/>
      <c r="AW72" s="313"/>
    </row>
    <row r="73" spans="1:49" x14ac:dyDescent="0.25">
      <c r="A73" s="94" t="s">
        <v>958</v>
      </c>
      <c r="B73" s="102" t="s">
        <v>955</v>
      </c>
      <c r="C73" s="50" t="s">
        <v>956</v>
      </c>
      <c r="D73" s="50" t="s">
        <v>957</v>
      </c>
      <c r="E73" s="27"/>
      <c r="F73" s="29">
        <v>137800.57</v>
      </c>
      <c r="G73" s="29">
        <f>+E73+F73</f>
        <v>137800.57</v>
      </c>
      <c r="H73" s="29">
        <v>23033.08</v>
      </c>
      <c r="I73" s="29">
        <v>0</v>
      </c>
      <c r="J73" s="29">
        <f t="shared" ref="J73:J142" si="16">H73+I73</f>
        <v>23033.08</v>
      </c>
      <c r="K73" s="31">
        <f>+G73-J73</f>
        <v>114767.49</v>
      </c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</row>
    <row r="74" spans="1:49" x14ac:dyDescent="0.25">
      <c r="A74" s="94" t="s">
        <v>962</v>
      </c>
      <c r="B74" s="103" t="s">
        <v>959</v>
      </c>
      <c r="C74" s="104" t="s">
        <v>960</v>
      </c>
      <c r="D74" s="104" t="s">
        <v>961</v>
      </c>
      <c r="E74" s="43"/>
      <c r="F74" s="29">
        <v>90000</v>
      </c>
      <c r="G74" s="29">
        <f t="shared" ref="G74:G121" si="17">+E74+F74</f>
        <v>90000</v>
      </c>
      <c r="H74" s="29">
        <v>11082.94</v>
      </c>
      <c r="I74" s="29">
        <v>0</v>
      </c>
      <c r="J74" s="29">
        <f t="shared" si="16"/>
        <v>11082.94</v>
      </c>
      <c r="K74" s="31">
        <f t="shared" ref="K74:K121" si="18">+G74-J74</f>
        <v>78917.06</v>
      </c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</row>
    <row r="75" spans="1:49" x14ac:dyDescent="0.25">
      <c r="A75" s="94" t="s">
        <v>965</v>
      </c>
      <c r="B75" s="103" t="s">
        <v>963</v>
      </c>
      <c r="C75" s="104" t="s">
        <v>964</v>
      </c>
      <c r="D75" s="104" t="s">
        <v>338</v>
      </c>
      <c r="E75" s="43"/>
      <c r="F75" s="29">
        <v>48558.3</v>
      </c>
      <c r="G75" s="29">
        <f t="shared" si="17"/>
        <v>48558.3</v>
      </c>
      <c r="H75" s="29">
        <v>2080.9899999999998</v>
      </c>
      <c r="I75" s="29">
        <v>0</v>
      </c>
      <c r="J75" s="29">
        <f>H75+I75</f>
        <v>2080.9899999999998</v>
      </c>
      <c r="K75" s="31">
        <f t="shared" si="18"/>
        <v>46477.310000000005</v>
      </c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</row>
    <row r="76" spans="1:49" ht="31.5" x14ac:dyDescent="0.25">
      <c r="A76" s="94" t="s">
        <v>969</v>
      </c>
      <c r="B76" s="103" t="s">
        <v>966</v>
      </c>
      <c r="C76" s="104" t="s">
        <v>967</v>
      </c>
      <c r="D76" s="104" t="s">
        <v>968</v>
      </c>
      <c r="E76" s="43"/>
      <c r="F76" s="29">
        <v>40000</v>
      </c>
      <c r="G76" s="29">
        <f t="shared" si="17"/>
        <v>40000</v>
      </c>
      <c r="H76" s="29">
        <v>797.25</v>
      </c>
      <c r="I76" s="29">
        <v>0</v>
      </c>
      <c r="J76" s="29">
        <f>H76+I76</f>
        <v>797.25</v>
      </c>
      <c r="K76" s="31">
        <f t="shared" si="18"/>
        <v>39202.75</v>
      </c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</row>
    <row r="77" spans="1:49" x14ac:dyDescent="0.25">
      <c r="A77" s="94" t="s">
        <v>973</v>
      </c>
      <c r="B77" s="103" t="s">
        <v>970</v>
      </c>
      <c r="C77" s="104" t="s">
        <v>971</v>
      </c>
      <c r="D77" s="104" t="s">
        <v>972</v>
      </c>
      <c r="E77" s="80"/>
      <c r="F77" s="29">
        <v>35434.43</v>
      </c>
      <c r="G77" s="29">
        <f t="shared" si="17"/>
        <v>35434.43</v>
      </c>
      <c r="H77" s="29">
        <v>112.41</v>
      </c>
      <c r="I77" s="29">
        <v>0</v>
      </c>
      <c r="J77" s="29">
        <f>H77+I77</f>
        <v>112.41</v>
      </c>
      <c r="K77" s="31">
        <f t="shared" si="18"/>
        <v>35322.019999999997</v>
      </c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</row>
    <row r="78" spans="1:49" x14ac:dyDescent="0.25">
      <c r="A78" s="94" t="s">
        <v>976</v>
      </c>
      <c r="B78" s="102" t="s">
        <v>974</v>
      </c>
      <c r="C78" s="50" t="s">
        <v>975</v>
      </c>
      <c r="D78" s="104" t="s">
        <v>657</v>
      </c>
      <c r="E78" s="43"/>
      <c r="F78" s="29">
        <v>35434.43</v>
      </c>
      <c r="G78" s="29">
        <f t="shared" si="17"/>
        <v>35434.43</v>
      </c>
      <c r="H78" s="29">
        <v>112.41</v>
      </c>
      <c r="I78" s="29">
        <v>0</v>
      </c>
      <c r="J78" s="29">
        <f t="shared" si="16"/>
        <v>112.41</v>
      </c>
      <c r="K78" s="31">
        <f t="shared" si="18"/>
        <v>35322.019999999997</v>
      </c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</row>
    <row r="79" spans="1:49" x14ac:dyDescent="0.25">
      <c r="A79" s="94" t="s">
        <v>979</v>
      </c>
      <c r="B79" s="102" t="s">
        <v>977</v>
      </c>
      <c r="C79" s="50" t="s">
        <v>978</v>
      </c>
      <c r="D79" s="104" t="s">
        <v>657</v>
      </c>
      <c r="E79" s="43"/>
      <c r="F79" s="29">
        <v>35000</v>
      </c>
      <c r="G79" s="29">
        <f t="shared" si="17"/>
        <v>35000</v>
      </c>
      <c r="H79" s="29">
        <v>47.25</v>
      </c>
      <c r="I79" s="29">
        <v>0</v>
      </c>
      <c r="J79" s="29">
        <f>H79+I79</f>
        <v>47.25</v>
      </c>
      <c r="K79" s="31">
        <f t="shared" si="18"/>
        <v>34952.75</v>
      </c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</row>
    <row r="80" spans="1:49" x14ac:dyDescent="0.25">
      <c r="A80" s="94" t="s">
        <v>983</v>
      </c>
      <c r="B80" s="103" t="s">
        <v>980</v>
      </c>
      <c r="C80" s="104" t="s">
        <v>981</v>
      </c>
      <c r="D80" s="50" t="s">
        <v>982</v>
      </c>
      <c r="E80" s="27"/>
      <c r="F80" s="29">
        <v>28872.5</v>
      </c>
      <c r="G80" s="29">
        <f t="shared" si="17"/>
        <v>28872.5</v>
      </c>
      <c r="H80" s="29">
        <v>0</v>
      </c>
      <c r="I80" s="29">
        <v>0</v>
      </c>
      <c r="J80" s="29">
        <f>H80+I80</f>
        <v>0</v>
      </c>
      <c r="K80" s="31">
        <f t="shared" si="18"/>
        <v>28872.5</v>
      </c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</row>
    <row r="81" spans="1:49" x14ac:dyDescent="0.25">
      <c r="A81" s="94" t="s">
        <v>986</v>
      </c>
      <c r="B81" s="103" t="s">
        <v>984</v>
      </c>
      <c r="C81" s="104" t="s">
        <v>985</v>
      </c>
      <c r="D81" s="104" t="s">
        <v>773</v>
      </c>
      <c r="E81" s="43"/>
      <c r="F81" s="29">
        <v>19685.8</v>
      </c>
      <c r="G81" s="29">
        <f t="shared" si="17"/>
        <v>19685.8</v>
      </c>
      <c r="H81" s="28">
        <v>0</v>
      </c>
      <c r="I81" s="29">
        <v>0</v>
      </c>
      <c r="J81" s="29">
        <f t="shared" si="16"/>
        <v>0</v>
      </c>
      <c r="K81" s="31">
        <f t="shared" si="18"/>
        <v>19685.8</v>
      </c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</row>
    <row r="82" spans="1:49" x14ac:dyDescent="0.25">
      <c r="A82" s="94" t="s">
        <v>989</v>
      </c>
      <c r="B82" s="102" t="s">
        <v>987</v>
      </c>
      <c r="C82" s="50" t="s">
        <v>988</v>
      </c>
      <c r="D82" s="104" t="s">
        <v>773</v>
      </c>
      <c r="E82" s="43"/>
      <c r="F82" s="29">
        <v>19685.8</v>
      </c>
      <c r="G82" s="29">
        <f t="shared" si="17"/>
        <v>19685.8</v>
      </c>
      <c r="H82" s="28">
        <v>0</v>
      </c>
      <c r="I82" s="29">
        <v>0</v>
      </c>
      <c r="J82" s="29">
        <f t="shared" si="16"/>
        <v>0</v>
      </c>
      <c r="K82" s="31">
        <f t="shared" si="18"/>
        <v>19685.8</v>
      </c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</row>
    <row r="83" spans="1:49" x14ac:dyDescent="0.25">
      <c r="A83" s="94" t="s">
        <v>992</v>
      </c>
      <c r="B83" s="102" t="s">
        <v>990</v>
      </c>
      <c r="C83" s="50" t="s">
        <v>991</v>
      </c>
      <c r="D83" s="104" t="s">
        <v>773</v>
      </c>
      <c r="E83" s="43"/>
      <c r="F83" s="29">
        <v>19685.8</v>
      </c>
      <c r="G83" s="29">
        <f t="shared" si="17"/>
        <v>19685.8</v>
      </c>
      <c r="H83" s="28">
        <v>0</v>
      </c>
      <c r="I83" s="29">
        <v>0</v>
      </c>
      <c r="J83" s="29">
        <f t="shared" si="16"/>
        <v>0</v>
      </c>
      <c r="K83" s="31">
        <f t="shared" si="18"/>
        <v>19685.8</v>
      </c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</row>
    <row r="84" spans="1:49" x14ac:dyDescent="0.25">
      <c r="A84" s="94" t="s">
        <v>995</v>
      </c>
      <c r="B84" s="102" t="s">
        <v>993</v>
      </c>
      <c r="C84" s="50" t="s">
        <v>994</v>
      </c>
      <c r="D84" s="50" t="s">
        <v>773</v>
      </c>
      <c r="E84" s="27"/>
      <c r="F84" s="29">
        <v>19685.8</v>
      </c>
      <c r="G84" s="29">
        <f t="shared" si="17"/>
        <v>19685.8</v>
      </c>
      <c r="H84" s="29">
        <v>0</v>
      </c>
      <c r="I84" s="29">
        <v>0</v>
      </c>
      <c r="J84" s="29">
        <f t="shared" si="16"/>
        <v>0</v>
      </c>
      <c r="K84" s="31">
        <f t="shared" si="18"/>
        <v>19685.8</v>
      </c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313"/>
      <c r="AQ84" s="313"/>
      <c r="AR84" s="313"/>
      <c r="AS84" s="313"/>
      <c r="AT84" s="313"/>
      <c r="AU84" s="313"/>
      <c r="AV84" s="313"/>
      <c r="AW84" s="313"/>
    </row>
    <row r="85" spans="1:49" x14ac:dyDescent="0.25">
      <c r="A85" s="94" t="s">
        <v>998</v>
      </c>
      <c r="B85" s="102" t="s">
        <v>996</v>
      </c>
      <c r="C85" s="50" t="s">
        <v>997</v>
      </c>
      <c r="D85" s="104" t="s">
        <v>773</v>
      </c>
      <c r="E85" s="43"/>
      <c r="F85" s="29">
        <v>19685.8</v>
      </c>
      <c r="G85" s="29">
        <f t="shared" si="17"/>
        <v>19685.8</v>
      </c>
      <c r="H85" s="29">
        <v>0</v>
      </c>
      <c r="I85" s="29">
        <v>0</v>
      </c>
      <c r="J85" s="29">
        <f>H85+I85</f>
        <v>0</v>
      </c>
      <c r="K85" s="31">
        <f t="shared" si="18"/>
        <v>19685.8</v>
      </c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</row>
    <row r="86" spans="1:49" x14ac:dyDescent="0.25">
      <c r="A86" s="94" t="s">
        <v>1001</v>
      </c>
      <c r="B86" s="103" t="s">
        <v>999</v>
      </c>
      <c r="C86" s="104" t="s">
        <v>1000</v>
      </c>
      <c r="D86" s="104" t="s">
        <v>771</v>
      </c>
      <c r="E86" s="43"/>
      <c r="F86" s="29">
        <v>19685.8</v>
      </c>
      <c r="G86" s="29">
        <f t="shared" si="17"/>
        <v>19685.8</v>
      </c>
      <c r="H86" s="29">
        <v>0</v>
      </c>
      <c r="I86" s="29">
        <v>0</v>
      </c>
      <c r="J86" s="29">
        <f t="shared" si="16"/>
        <v>0</v>
      </c>
      <c r="K86" s="31">
        <f t="shared" si="18"/>
        <v>19685.8</v>
      </c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</row>
    <row r="87" spans="1:49" x14ac:dyDescent="0.25">
      <c r="A87" s="94" t="s">
        <v>1004</v>
      </c>
      <c r="B87" s="103" t="s">
        <v>1002</v>
      </c>
      <c r="C87" s="104" t="s">
        <v>1003</v>
      </c>
      <c r="D87" s="104" t="s">
        <v>771</v>
      </c>
      <c r="E87" s="43"/>
      <c r="F87" s="29">
        <v>19685.8</v>
      </c>
      <c r="G87" s="29">
        <f t="shared" si="17"/>
        <v>19685.8</v>
      </c>
      <c r="H87" s="29">
        <v>0</v>
      </c>
      <c r="I87" s="29">
        <v>0</v>
      </c>
      <c r="J87" s="29">
        <f t="shared" si="16"/>
        <v>0</v>
      </c>
      <c r="K87" s="31">
        <f t="shared" si="18"/>
        <v>19685.8</v>
      </c>
      <c r="M87" s="313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313"/>
      <c r="AG87" s="313"/>
      <c r="AH87" s="313"/>
      <c r="AI87" s="313"/>
      <c r="AJ87" s="313"/>
      <c r="AK87" s="313"/>
      <c r="AL87" s="313"/>
      <c r="AM87" s="313"/>
      <c r="AN87" s="313"/>
      <c r="AO87" s="313"/>
      <c r="AP87" s="313"/>
      <c r="AQ87" s="313"/>
      <c r="AR87" s="313"/>
      <c r="AS87" s="313"/>
      <c r="AT87" s="313"/>
      <c r="AU87" s="313"/>
      <c r="AV87" s="313"/>
      <c r="AW87" s="313"/>
    </row>
    <row r="88" spans="1:49" x14ac:dyDescent="0.25">
      <c r="A88" s="94" t="s">
        <v>1007</v>
      </c>
      <c r="B88" s="103" t="s">
        <v>1005</v>
      </c>
      <c r="C88" s="105" t="s">
        <v>1006</v>
      </c>
      <c r="D88" s="104" t="s">
        <v>771</v>
      </c>
      <c r="E88" s="43"/>
      <c r="F88" s="29">
        <v>19685.8</v>
      </c>
      <c r="G88" s="29">
        <f t="shared" si="17"/>
        <v>19685.8</v>
      </c>
      <c r="H88" s="29">
        <v>0</v>
      </c>
      <c r="I88" s="29">
        <v>0</v>
      </c>
      <c r="J88" s="29">
        <f t="shared" si="16"/>
        <v>0</v>
      </c>
      <c r="K88" s="31">
        <f t="shared" si="18"/>
        <v>19685.8</v>
      </c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3"/>
      <c r="AC88" s="313"/>
      <c r="AD88" s="313"/>
      <c r="AE88" s="313"/>
      <c r="AF88" s="313"/>
      <c r="AG88" s="313"/>
      <c r="AH88" s="313"/>
      <c r="AI88" s="313"/>
      <c r="AJ88" s="313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</row>
    <row r="89" spans="1:49" x14ac:dyDescent="0.25">
      <c r="A89" s="94" t="s">
        <v>1010</v>
      </c>
      <c r="B89" s="103" t="s">
        <v>1008</v>
      </c>
      <c r="C89" s="105" t="s">
        <v>1009</v>
      </c>
      <c r="D89" s="104" t="s">
        <v>771</v>
      </c>
      <c r="E89" s="43"/>
      <c r="F89" s="29">
        <v>19685.8</v>
      </c>
      <c r="G89" s="29">
        <f t="shared" si="17"/>
        <v>19685.8</v>
      </c>
      <c r="H89" s="29">
        <v>0</v>
      </c>
      <c r="I89" s="29">
        <v>0</v>
      </c>
      <c r="J89" s="29">
        <f t="shared" si="16"/>
        <v>0</v>
      </c>
      <c r="K89" s="31">
        <f t="shared" si="18"/>
        <v>19685.8</v>
      </c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</row>
    <row r="90" spans="1:49" x14ac:dyDescent="0.25">
      <c r="A90" s="94" t="s">
        <v>1013</v>
      </c>
      <c r="B90" s="102" t="s">
        <v>1011</v>
      </c>
      <c r="C90" s="50" t="s">
        <v>1012</v>
      </c>
      <c r="D90" s="50" t="s">
        <v>771</v>
      </c>
      <c r="E90" s="27"/>
      <c r="F90" s="29">
        <v>19685.8</v>
      </c>
      <c r="G90" s="29">
        <f t="shared" si="17"/>
        <v>19685.8</v>
      </c>
      <c r="H90" s="29">
        <v>0</v>
      </c>
      <c r="I90" s="29">
        <v>0</v>
      </c>
      <c r="J90" s="29">
        <f t="shared" si="16"/>
        <v>0</v>
      </c>
      <c r="K90" s="31">
        <f t="shared" si="18"/>
        <v>19685.8</v>
      </c>
      <c r="M90" s="313"/>
      <c r="N90" s="313"/>
      <c r="O90" s="313"/>
      <c r="P90" s="313"/>
      <c r="Q90" s="313"/>
      <c r="R90" s="313"/>
      <c r="S90" s="313"/>
      <c r="T90" s="313"/>
      <c r="U90" s="313"/>
      <c r="V90" s="313"/>
      <c r="W90" s="313"/>
      <c r="X90" s="313"/>
      <c r="Y90" s="313"/>
      <c r="Z90" s="313"/>
      <c r="AA90" s="313"/>
      <c r="AB90" s="313"/>
      <c r="AC90" s="313"/>
      <c r="AD90" s="313"/>
      <c r="AE90" s="313"/>
      <c r="AF90" s="313"/>
      <c r="AG90" s="313"/>
      <c r="AH90" s="313"/>
      <c r="AI90" s="313"/>
      <c r="AJ90" s="313"/>
      <c r="AK90" s="313"/>
      <c r="AL90" s="313"/>
      <c r="AM90" s="313"/>
      <c r="AN90" s="313"/>
      <c r="AO90" s="313"/>
      <c r="AP90" s="313"/>
      <c r="AQ90" s="313"/>
      <c r="AR90" s="313"/>
      <c r="AS90" s="313"/>
      <c r="AT90" s="313"/>
      <c r="AU90" s="313"/>
      <c r="AV90" s="313"/>
      <c r="AW90" s="313"/>
    </row>
    <row r="91" spans="1:49" x14ac:dyDescent="0.25">
      <c r="A91" s="94" t="s">
        <v>1016</v>
      </c>
      <c r="B91" s="102" t="s">
        <v>1014</v>
      </c>
      <c r="C91" s="50" t="s">
        <v>1015</v>
      </c>
      <c r="D91" s="50" t="s">
        <v>771</v>
      </c>
      <c r="E91" s="27"/>
      <c r="F91" s="29">
        <v>19685.8</v>
      </c>
      <c r="G91" s="29">
        <f t="shared" si="17"/>
        <v>19685.8</v>
      </c>
      <c r="H91" s="29">
        <v>0</v>
      </c>
      <c r="I91" s="29">
        <v>0</v>
      </c>
      <c r="J91" s="29">
        <f t="shared" si="16"/>
        <v>0</v>
      </c>
      <c r="K91" s="31">
        <f t="shared" si="18"/>
        <v>19685.8</v>
      </c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  <c r="AA91" s="313"/>
      <c r="AB91" s="313"/>
      <c r="AC91" s="313"/>
      <c r="AD91" s="313"/>
      <c r="AE91" s="313"/>
      <c r="AF91" s="313"/>
      <c r="AG91" s="313"/>
      <c r="AH91" s="313"/>
      <c r="AI91" s="313"/>
      <c r="AJ91" s="313"/>
      <c r="AK91" s="313"/>
      <c r="AL91" s="313"/>
      <c r="AM91" s="313"/>
      <c r="AN91" s="313"/>
      <c r="AO91" s="313"/>
      <c r="AP91" s="313"/>
      <c r="AQ91" s="313"/>
      <c r="AR91" s="313"/>
      <c r="AS91" s="313"/>
      <c r="AT91" s="313"/>
      <c r="AU91" s="313"/>
      <c r="AV91" s="313"/>
      <c r="AW91" s="313"/>
    </row>
    <row r="92" spans="1:49" x14ac:dyDescent="0.25">
      <c r="A92" s="94" t="s">
        <v>1019</v>
      </c>
      <c r="B92" s="102" t="s">
        <v>1017</v>
      </c>
      <c r="C92" s="50" t="s">
        <v>1018</v>
      </c>
      <c r="D92" s="50" t="s">
        <v>771</v>
      </c>
      <c r="E92" s="27"/>
      <c r="F92" s="29">
        <v>19685.8</v>
      </c>
      <c r="G92" s="29">
        <f t="shared" si="17"/>
        <v>19685.8</v>
      </c>
      <c r="H92" s="29">
        <v>0</v>
      </c>
      <c r="I92" s="29">
        <v>0</v>
      </c>
      <c r="J92" s="29">
        <f t="shared" si="16"/>
        <v>0</v>
      </c>
      <c r="K92" s="31">
        <f t="shared" si="18"/>
        <v>19685.8</v>
      </c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313"/>
      <c r="AD92" s="313"/>
      <c r="AE92" s="313"/>
      <c r="AF92" s="313"/>
      <c r="AG92" s="313"/>
      <c r="AH92" s="313"/>
      <c r="AI92" s="313"/>
      <c r="AJ92" s="313"/>
      <c r="AK92" s="313"/>
      <c r="AL92" s="313"/>
      <c r="AM92" s="313"/>
      <c r="AN92" s="313"/>
      <c r="AO92" s="313"/>
      <c r="AP92" s="313"/>
      <c r="AQ92" s="313"/>
      <c r="AR92" s="313"/>
      <c r="AS92" s="313"/>
      <c r="AT92" s="313"/>
      <c r="AU92" s="313"/>
      <c r="AV92" s="313"/>
      <c r="AW92" s="313"/>
    </row>
    <row r="93" spans="1:49" x14ac:dyDescent="0.25">
      <c r="A93" s="94" t="s">
        <v>1022</v>
      </c>
      <c r="B93" s="102" t="s">
        <v>1020</v>
      </c>
      <c r="C93" s="50" t="s">
        <v>1021</v>
      </c>
      <c r="D93" s="50" t="s">
        <v>771</v>
      </c>
      <c r="E93" s="27"/>
      <c r="F93" s="29">
        <v>19685.8</v>
      </c>
      <c r="G93" s="29">
        <f t="shared" si="17"/>
        <v>19685.8</v>
      </c>
      <c r="H93" s="29">
        <v>0</v>
      </c>
      <c r="I93" s="29">
        <v>0</v>
      </c>
      <c r="J93" s="29">
        <f t="shared" si="16"/>
        <v>0</v>
      </c>
      <c r="K93" s="31">
        <f t="shared" si="18"/>
        <v>19685.8</v>
      </c>
      <c r="M93" s="313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313"/>
      <c r="AB93" s="313"/>
      <c r="AC93" s="313"/>
      <c r="AD93" s="313"/>
      <c r="AE93" s="313"/>
      <c r="AF93" s="313"/>
      <c r="AG93" s="313"/>
      <c r="AH93" s="313"/>
      <c r="AI93" s="313"/>
      <c r="AJ93" s="313"/>
      <c r="AK93" s="313"/>
      <c r="AL93" s="313"/>
      <c r="AM93" s="313"/>
      <c r="AN93" s="313"/>
      <c r="AO93" s="313"/>
      <c r="AP93" s="313"/>
      <c r="AQ93" s="313"/>
      <c r="AR93" s="313"/>
      <c r="AS93" s="313"/>
      <c r="AT93" s="313"/>
      <c r="AU93" s="313"/>
      <c r="AV93" s="313"/>
      <c r="AW93" s="313"/>
    </row>
    <row r="94" spans="1:49" x14ac:dyDescent="0.25">
      <c r="A94" s="94" t="s">
        <v>1025</v>
      </c>
      <c r="B94" s="102" t="s">
        <v>1023</v>
      </c>
      <c r="C94" s="50" t="s">
        <v>1024</v>
      </c>
      <c r="D94" s="50" t="s">
        <v>771</v>
      </c>
      <c r="E94" s="27"/>
      <c r="F94" s="29">
        <v>19685.8</v>
      </c>
      <c r="G94" s="29">
        <f t="shared" si="17"/>
        <v>19685.8</v>
      </c>
      <c r="H94" s="29">
        <v>0</v>
      </c>
      <c r="I94" s="29">
        <v>0</v>
      </c>
      <c r="J94" s="29">
        <f t="shared" si="16"/>
        <v>0</v>
      </c>
      <c r="K94" s="31">
        <f t="shared" si="18"/>
        <v>19685.8</v>
      </c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  <c r="AH94" s="313"/>
      <c r="AI94" s="313"/>
      <c r="AJ94" s="313"/>
      <c r="AK94" s="313"/>
      <c r="AL94" s="313"/>
      <c r="AM94" s="313"/>
      <c r="AN94" s="313"/>
      <c r="AO94" s="313"/>
      <c r="AP94" s="313"/>
      <c r="AQ94" s="313"/>
      <c r="AR94" s="313"/>
      <c r="AS94" s="313"/>
      <c r="AT94" s="313"/>
      <c r="AU94" s="313"/>
      <c r="AV94" s="313"/>
      <c r="AW94" s="313"/>
    </row>
    <row r="95" spans="1:49" x14ac:dyDescent="0.25">
      <c r="A95" s="94" t="s">
        <v>1028</v>
      </c>
      <c r="B95" s="102" t="s">
        <v>1026</v>
      </c>
      <c r="C95" s="50" t="s">
        <v>1027</v>
      </c>
      <c r="D95" s="50" t="s">
        <v>771</v>
      </c>
      <c r="E95" s="27"/>
      <c r="F95" s="29">
        <v>19685.8</v>
      </c>
      <c r="G95" s="29">
        <f t="shared" si="17"/>
        <v>19685.8</v>
      </c>
      <c r="H95" s="29">
        <v>0</v>
      </c>
      <c r="I95" s="29">
        <v>0</v>
      </c>
      <c r="J95" s="29">
        <f t="shared" si="16"/>
        <v>0</v>
      </c>
      <c r="K95" s="31">
        <f t="shared" si="18"/>
        <v>19685.8</v>
      </c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3"/>
      <c r="AH95" s="313"/>
      <c r="AI95" s="313"/>
      <c r="AJ95" s="313"/>
      <c r="AK95" s="313"/>
      <c r="AL95" s="313"/>
      <c r="AM95" s="313"/>
      <c r="AN95" s="313"/>
      <c r="AO95" s="313"/>
      <c r="AP95" s="313"/>
      <c r="AQ95" s="313"/>
      <c r="AR95" s="313"/>
      <c r="AS95" s="313"/>
      <c r="AT95" s="313"/>
      <c r="AU95" s="313"/>
      <c r="AV95" s="313"/>
      <c r="AW95" s="313"/>
    </row>
    <row r="96" spans="1:49" x14ac:dyDescent="0.25">
      <c r="A96" s="94" t="s">
        <v>1031</v>
      </c>
      <c r="B96" s="102" t="s">
        <v>1029</v>
      </c>
      <c r="C96" s="50" t="s">
        <v>1030</v>
      </c>
      <c r="D96" s="50" t="s">
        <v>771</v>
      </c>
      <c r="E96" s="27"/>
      <c r="F96" s="29">
        <v>19685.8</v>
      </c>
      <c r="G96" s="29">
        <f t="shared" si="17"/>
        <v>19685.8</v>
      </c>
      <c r="H96" s="29">
        <v>0</v>
      </c>
      <c r="I96" s="29">
        <v>0</v>
      </c>
      <c r="J96" s="29">
        <f t="shared" si="16"/>
        <v>0</v>
      </c>
      <c r="K96" s="31">
        <f t="shared" si="18"/>
        <v>19685.8</v>
      </c>
      <c r="M96" s="313"/>
      <c r="N96" s="313"/>
      <c r="O96" s="313"/>
      <c r="P96" s="313"/>
      <c r="Q96" s="313"/>
      <c r="R96" s="313"/>
      <c r="S96" s="313"/>
      <c r="T96" s="313"/>
      <c r="U96" s="313"/>
      <c r="V96" s="313"/>
      <c r="W96" s="313"/>
      <c r="X96" s="313"/>
      <c r="Y96" s="313"/>
      <c r="Z96" s="313"/>
      <c r="AA96" s="313"/>
      <c r="AB96" s="313"/>
      <c r="AC96" s="313"/>
      <c r="AD96" s="313"/>
      <c r="AE96" s="313"/>
      <c r="AF96" s="313"/>
      <c r="AG96" s="313"/>
      <c r="AH96" s="313"/>
      <c r="AI96" s="313"/>
      <c r="AJ96" s="313"/>
      <c r="AK96" s="313"/>
      <c r="AL96" s="313"/>
      <c r="AM96" s="313"/>
      <c r="AN96" s="313"/>
      <c r="AO96" s="313"/>
      <c r="AP96" s="313"/>
      <c r="AQ96" s="313"/>
      <c r="AR96" s="313"/>
      <c r="AS96" s="313"/>
      <c r="AT96" s="313"/>
      <c r="AU96" s="313"/>
      <c r="AV96" s="313"/>
      <c r="AW96" s="313"/>
    </row>
    <row r="97" spans="1:49" x14ac:dyDescent="0.25">
      <c r="A97" s="94" t="s">
        <v>1034</v>
      </c>
      <c r="B97" s="102" t="s">
        <v>1032</v>
      </c>
      <c r="C97" s="50" t="s">
        <v>1033</v>
      </c>
      <c r="D97" s="50" t="s">
        <v>771</v>
      </c>
      <c r="E97" s="27"/>
      <c r="F97" s="29">
        <v>19685.8</v>
      </c>
      <c r="G97" s="29">
        <f t="shared" si="17"/>
        <v>19685.8</v>
      </c>
      <c r="H97" s="29">
        <v>0</v>
      </c>
      <c r="I97" s="29">
        <v>0</v>
      </c>
      <c r="J97" s="29">
        <f t="shared" si="16"/>
        <v>0</v>
      </c>
      <c r="K97" s="31">
        <f t="shared" si="18"/>
        <v>19685.8</v>
      </c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3"/>
      <c r="AE97" s="313"/>
      <c r="AF97" s="313"/>
      <c r="AG97" s="313"/>
      <c r="AH97" s="313"/>
      <c r="AI97" s="313"/>
      <c r="AJ97" s="313"/>
      <c r="AK97" s="313"/>
      <c r="AL97" s="313"/>
      <c r="AM97" s="313"/>
      <c r="AN97" s="313"/>
      <c r="AO97" s="313"/>
      <c r="AP97" s="313"/>
      <c r="AQ97" s="313"/>
      <c r="AR97" s="313"/>
      <c r="AS97" s="313"/>
      <c r="AT97" s="313"/>
      <c r="AU97" s="313"/>
      <c r="AV97" s="313"/>
      <c r="AW97" s="313"/>
    </row>
    <row r="98" spans="1:49" x14ac:dyDescent="0.25">
      <c r="A98" s="94" t="s">
        <v>1037</v>
      </c>
      <c r="B98" s="103" t="s">
        <v>1035</v>
      </c>
      <c r="C98" s="104" t="s">
        <v>1036</v>
      </c>
      <c r="D98" s="104" t="s">
        <v>771</v>
      </c>
      <c r="E98" s="43"/>
      <c r="F98" s="29">
        <v>19685.8</v>
      </c>
      <c r="G98" s="29">
        <f t="shared" si="17"/>
        <v>19685.8</v>
      </c>
      <c r="H98" s="29">
        <v>0</v>
      </c>
      <c r="I98" s="29">
        <v>0</v>
      </c>
      <c r="J98" s="29">
        <f>H98+I98</f>
        <v>0</v>
      </c>
      <c r="K98" s="31">
        <f t="shared" si="18"/>
        <v>19685.8</v>
      </c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313"/>
      <c r="AH98" s="313"/>
      <c r="AI98" s="313"/>
      <c r="AJ98" s="313"/>
      <c r="AK98" s="313"/>
      <c r="AL98" s="313"/>
      <c r="AM98" s="313"/>
      <c r="AN98" s="313"/>
      <c r="AO98" s="313"/>
      <c r="AP98" s="313"/>
      <c r="AQ98" s="313"/>
      <c r="AR98" s="313"/>
      <c r="AS98" s="313"/>
      <c r="AT98" s="313"/>
      <c r="AU98" s="313"/>
      <c r="AV98" s="313"/>
      <c r="AW98" s="313"/>
    </row>
    <row r="99" spans="1:49" x14ac:dyDescent="0.25">
      <c r="A99" s="94" t="s">
        <v>1040</v>
      </c>
      <c r="B99" s="102" t="s">
        <v>1038</v>
      </c>
      <c r="C99" s="50" t="s">
        <v>1039</v>
      </c>
      <c r="D99" s="50" t="s">
        <v>771</v>
      </c>
      <c r="E99" s="27"/>
      <c r="F99" s="29">
        <v>19685.8</v>
      </c>
      <c r="G99" s="29">
        <f t="shared" si="17"/>
        <v>19685.8</v>
      </c>
      <c r="H99" s="29">
        <v>0</v>
      </c>
      <c r="I99" s="29">
        <v>0</v>
      </c>
      <c r="J99" s="29">
        <f t="shared" si="16"/>
        <v>0</v>
      </c>
      <c r="K99" s="31">
        <f t="shared" si="18"/>
        <v>19685.8</v>
      </c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  <c r="AH99" s="313"/>
      <c r="AI99" s="313"/>
      <c r="AJ99" s="313"/>
      <c r="AK99" s="313"/>
      <c r="AL99" s="313"/>
      <c r="AM99" s="313"/>
      <c r="AN99" s="313"/>
      <c r="AO99" s="313"/>
      <c r="AP99" s="313"/>
      <c r="AQ99" s="313"/>
      <c r="AR99" s="313"/>
      <c r="AS99" s="313"/>
      <c r="AT99" s="313"/>
      <c r="AU99" s="313"/>
      <c r="AV99" s="313"/>
      <c r="AW99" s="313"/>
    </row>
    <row r="100" spans="1:49" x14ac:dyDescent="0.25">
      <c r="A100" s="94" t="s">
        <v>1043</v>
      </c>
      <c r="B100" s="102" t="s">
        <v>1041</v>
      </c>
      <c r="C100" s="50" t="s">
        <v>1042</v>
      </c>
      <c r="D100" s="50" t="s">
        <v>771</v>
      </c>
      <c r="E100" s="27"/>
      <c r="F100" s="29">
        <v>19685.8</v>
      </c>
      <c r="G100" s="29">
        <f t="shared" si="17"/>
        <v>19685.8</v>
      </c>
      <c r="H100" s="29">
        <v>0</v>
      </c>
      <c r="I100" s="29">
        <v>0</v>
      </c>
      <c r="J100" s="29">
        <f t="shared" si="16"/>
        <v>0</v>
      </c>
      <c r="K100" s="31">
        <f t="shared" si="18"/>
        <v>19685.8</v>
      </c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  <c r="AA100" s="313"/>
      <c r="AB100" s="313"/>
      <c r="AC100" s="313"/>
      <c r="AD100" s="313"/>
      <c r="AE100" s="313"/>
      <c r="AF100" s="313"/>
      <c r="AG100" s="313"/>
      <c r="AH100" s="313"/>
      <c r="AI100" s="313"/>
      <c r="AJ100" s="313"/>
      <c r="AK100" s="313"/>
      <c r="AL100" s="313"/>
      <c r="AM100" s="313"/>
      <c r="AN100" s="313"/>
      <c r="AO100" s="313"/>
      <c r="AP100" s="313"/>
      <c r="AQ100" s="313"/>
      <c r="AR100" s="313"/>
      <c r="AS100" s="313"/>
      <c r="AT100" s="313"/>
      <c r="AU100" s="313"/>
      <c r="AV100" s="313"/>
      <c r="AW100" s="313"/>
    </row>
    <row r="101" spans="1:49" x14ac:dyDescent="0.25">
      <c r="A101" s="94" t="s">
        <v>1046</v>
      </c>
      <c r="B101" s="103" t="s">
        <v>1044</v>
      </c>
      <c r="C101" s="104" t="s">
        <v>1045</v>
      </c>
      <c r="D101" s="50" t="s">
        <v>771</v>
      </c>
      <c r="E101" s="27"/>
      <c r="F101" s="29">
        <v>19685.8</v>
      </c>
      <c r="G101" s="29">
        <f t="shared" si="17"/>
        <v>19685.8</v>
      </c>
      <c r="H101" s="29">
        <v>0</v>
      </c>
      <c r="I101" s="29">
        <v>0</v>
      </c>
      <c r="J101" s="29">
        <f t="shared" si="16"/>
        <v>0</v>
      </c>
      <c r="K101" s="31">
        <f t="shared" si="18"/>
        <v>19685.8</v>
      </c>
      <c r="M101" s="313"/>
      <c r="N101" s="313"/>
      <c r="O101" s="313"/>
      <c r="P101" s="313"/>
      <c r="Q101" s="313"/>
      <c r="R101" s="313"/>
      <c r="S101" s="313"/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313"/>
      <c r="AH101" s="313"/>
      <c r="AI101" s="313"/>
      <c r="AJ101" s="313"/>
      <c r="AK101" s="313"/>
      <c r="AL101" s="313"/>
      <c r="AM101" s="313"/>
      <c r="AN101" s="313"/>
      <c r="AO101" s="313"/>
      <c r="AP101" s="313"/>
      <c r="AQ101" s="313"/>
      <c r="AR101" s="313"/>
      <c r="AS101" s="313"/>
      <c r="AT101" s="313"/>
      <c r="AU101" s="313"/>
      <c r="AV101" s="313"/>
      <c r="AW101" s="313"/>
    </row>
    <row r="102" spans="1:49" x14ac:dyDescent="0.25">
      <c r="A102" s="94" t="s">
        <v>1049</v>
      </c>
      <c r="B102" s="103" t="s">
        <v>1047</v>
      </c>
      <c r="C102" s="104" t="s">
        <v>1048</v>
      </c>
      <c r="D102" s="50" t="s">
        <v>771</v>
      </c>
      <c r="E102" s="77"/>
      <c r="F102" s="29">
        <v>19685.8</v>
      </c>
      <c r="G102" s="29">
        <f t="shared" si="17"/>
        <v>19685.8</v>
      </c>
      <c r="H102" s="29">
        <v>0</v>
      </c>
      <c r="I102" s="29">
        <v>0</v>
      </c>
      <c r="J102" s="29">
        <f t="shared" si="16"/>
        <v>0</v>
      </c>
      <c r="K102" s="31">
        <f t="shared" si="18"/>
        <v>19685.8</v>
      </c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3"/>
      <c r="Z102" s="313"/>
      <c r="AA102" s="313"/>
      <c r="AB102" s="313"/>
      <c r="AC102" s="313"/>
      <c r="AD102" s="313"/>
      <c r="AE102" s="313"/>
      <c r="AF102" s="313"/>
      <c r="AG102" s="313"/>
      <c r="AH102" s="313"/>
      <c r="AI102" s="313"/>
      <c r="AJ102" s="313"/>
      <c r="AK102" s="313"/>
      <c r="AL102" s="313"/>
      <c r="AM102" s="313"/>
      <c r="AN102" s="313"/>
      <c r="AO102" s="313"/>
      <c r="AP102" s="313"/>
      <c r="AQ102" s="313"/>
      <c r="AR102" s="313"/>
      <c r="AS102" s="313"/>
      <c r="AT102" s="313"/>
      <c r="AU102" s="313"/>
      <c r="AV102" s="313"/>
      <c r="AW102" s="313"/>
    </row>
    <row r="103" spans="1:49" x14ac:dyDescent="0.25">
      <c r="A103" s="94" t="s">
        <v>1052</v>
      </c>
      <c r="B103" s="103" t="s">
        <v>1050</v>
      </c>
      <c r="C103" s="104" t="s">
        <v>1051</v>
      </c>
      <c r="D103" s="50" t="s">
        <v>771</v>
      </c>
      <c r="E103" s="27"/>
      <c r="F103" s="29">
        <v>19685.8</v>
      </c>
      <c r="G103" s="29">
        <f t="shared" si="17"/>
        <v>19685.8</v>
      </c>
      <c r="H103" s="28">
        <v>0</v>
      </c>
      <c r="I103" s="29">
        <v>0</v>
      </c>
      <c r="J103" s="29">
        <f t="shared" si="16"/>
        <v>0</v>
      </c>
      <c r="K103" s="31">
        <f t="shared" si="18"/>
        <v>19685.8</v>
      </c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3"/>
      <c r="Z103" s="313"/>
      <c r="AA103" s="313"/>
      <c r="AB103" s="313"/>
      <c r="AC103" s="313"/>
      <c r="AD103" s="313"/>
      <c r="AE103" s="313"/>
      <c r="AF103" s="313"/>
      <c r="AG103" s="313"/>
      <c r="AH103" s="313"/>
      <c r="AI103" s="313"/>
      <c r="AJ103" s="313"/>
      <c r="AK103" s="313"/>
      <c r="AL103" s="313"/>
      <c r="AM103" s="313"/>
      <c r="AN103" s="313"/>
      <c r="AO103" s="313"/>
      <c r="AP103" s="313"/>
      <c r="AQ103" s="313"/>
      <c r="AR103" s="313"/>
      <c r="AS103" s="313"/>
      <c r="AT103" s="313"/>
      <c r="AU103" s="313"/>
      <c r="AV103" s="313"/>
      <c r="AW103" s="313"/>
    </row>
    <row r="104" spans="1:49" x14ac:dyDescent="0.25">
      <c r="A104" s="94" t="s">
        <v>1055</v>
      </c>
      <c r="B104" s="103" t="s">
        <v>1053</v>
      </c>
      <c r="C104" s="104" t="s">
        <v>1054</v>
      </c>
      <c r="D104" s="50" t="s">
        <v>771</v>
      </c>
      <c r="E104" s="27"/>
      <c r="F104" s="29">
        <v>19685.8</v>
      </c>
      <c r="G104" s="29">
        <f t="shared" si="17"/>
        <v>19685.8</v>
      </c>
      <c r="H104" s="29">
        <v>0</v>
      </c>
      <c r="I104" s="29">
        <v>0</v>
      </c>
      <c r="J104" s="29">
        <f t="shared" si="16"/>
        <v>0</v>
      </c>
      <c r="K104" s="31">
        <f t="shared" si="18"/>
        <v>19685.8</v>
      </c>
      <c r="M104" s="313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A104" s="313"/>
      <c r="AB104" s="313"/>
      <c r="AC104" s="313"/>
      <c r="AD104" s="313"/>
      <c r="AE104" s="313"/>
      <c r="AF104" s="313"/>
      <c r="AG104" s="313"/>
      <c r="AH104" s="313"/>
      <c r="AI104" s="313"/>
      <c r="AJ104" s="313"/>
      <c r="AK104" s="313"/>
      <c r="AL104" s="313"/>
      <c r="AM104" s="313"/>
      <c r="AN104" s="313"/>
      <c r="AO104" s="313"/>
      <c r="AP104" s="313"/>
      <c r="AQ104" s="313"/>
      <c r="AR104" s="313"/>
      <c r="AS104" s="313"/>
      <c r="AT104" s="313"/>
      <c r="AU104" s="313"/>
      <c r="AV104" s="313"/>
      <c r="AW104" s="313"/>
    </row>
    <row r="105" spans="1:49" x14ac:dyDescent="0.25">
      <c r="A105" s="94" t="s">
        <v>1058</v>
      </c>
      <c r="B105" s="103" t="s">
        <v>1056</v>
      </c>
      <c r="C105" s="104" t="s">
        <v>1057</v>
      </c>
      <c r="D105" s="50" t="s">
        <v>771</v>
      </c>
      <c r="E105" s="27"/>
      <c r="F105" s="29">
        <v>19685.8</v>
      </c>
      <c r="G105" s="29">
        <f t="shared" si="17"/>
        <v>19685.8</v>
      </c>
      <c r="H105" s="29">
        <v>0</v>
      </c>
      <c r="I105" s="29">
        <v>0</v>
      </c>
      <c r="J105" s="29">
        <f t="shared" si="16"/>
        <v>0</v>
      </c>
      <c r="K105" s="31">
        <f t="shared" si="18"/>
        <v>19685.8</v>
      </c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3"/>
      <c r="AG105" s="313"/>
      <c r="AH105" s="313"/>
      <c r="AI105" s="313"/>
      <c r="AJ105" s="313"/>
      <c r="AK105" s="313"/>
      <c r="AL105" s="313"/>
      <c r="AM105" s="313"/>
      <c r="AN105" s="313"/>
      <c r="AO105" s="313"/>
      <c r="AP105" s="313"/>
      <c r="AQ105" s="313"/>
      <c r="AR105" s="313"/>
      <c r="AS105" s="313"/>
      <c r="AT105" s="313"/>
      <c r="AU105" s="313"/>
      <c r="AV105" s="313"/>
      <c r="AW105" s="313"/>
    </row>
    <row r="106" spans="1:49" x14ac:dyDescent="0.25">
      <c r="A106" s="94" t="s">
        <v>1061</v>
      </c>
      <c r="B106" s="103" t="s">
        <v>1059</v>
      </c>
      <c r="C106" s="104" t="s">
        <v>1060</v>
      </c>
      <c r="D106" s="104" t="s">
        <v>771</v>
      </c>
      <c r="E106" s="43"/>
      <c r="F106" s="29">
        <v>13123.86</v>
      </c>
      <c r="G106" s="29">
        <f t="shared" si="17"/>
        <v>13123.86</v>
      </c>
      <c r="H106" s="29">
        <v>0</v>
      </c>
      <c r="I106" s="29">
        <v>0</v>
      </c>
      <c r="J106" s="29">
        <v>0</v>
      </c>
      <c r="K106" s="31">
        <f t="shared" si="18"/>
        <v>13123.86</v>
      </c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Z106" s="313"/>
      <c r="AA106" s="313"/>
      <c r="AB106" s="313"/>
      <c r="AC106" s="313"/>
      <c r="AD106" s="313"/>
      <c r="AE106" s="313"/>
      <c r="AF106" s="313"/>
      <c r="AG106" s="313"/>
      <c r="AH106" s="313"/>
      <c r="AI106" s="313"/>
      <c r="AJ106" s="313"/>
      <c r="AK106" s="313"/>
      <c r="AL106" s="313"/>
      <c r="AM106" s="313"/>
      <c r="AN106" s="313"/>
      <c r="AO106" s="313"/>
      <c r="AP106" s="313"/>
      <c r="AQ106" s="313"/>
      <c r="AR106" s="313"/>
      <c r="AS106" s="313"/>
      <c r="AT106" s="313"/>
      <c r="AU106" s="313"/>
      <c r="AV106" s="313"/>
      <c r="AW106" s="313"/>
    </row>
    <row r="107" spans="1:49" x14ac:dyDescent="0.25">
      <c r="A107" s="94" t="s">
        <v>1064</v>
      </c>
      <c r="B107" s="102" t="s">
        <v>1062</v>
      </c>
      <c r="C107" s="79" t="s">
        <v>1063</v>
      </c>
      <c r="D107" s="50" t="s">
        <v>771</v>
      </c>
      <c r="E107" s="27"/>
      <c r="F107" s="29">
        <v>13123.86</v>
      </c>
      <c r="G107" s="29">
        <f t="shared" si="17"/>
        <v>13123.86</v>
      </c>
      <c r="H107" s="29">
        <v>0</v>
      </c>
      <c r="I107" s="29">
        <v>0</v>
      </c>
      <c r="J107" s="29">
        <f t="shared" si="16"/>
        <v>0</v>
      </c>
      <c r="K107" s="31">
        <f t="shared" si="18"/>
        <v>13123.86</v>
      </c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313"/>
      <c r="AH107" s="313"/>
      <c r="AI107" s="313"/>
      <c r="AJ107" s="313"/>
      <c r="AK107" s="313"/>
      <c r="AL107" s="313"/>
      <c r="AM107" s="313"/>
      <c r="AN107" s="313"/>
      <c r="AO107" s="313"/>
      <c r="AP107" s="313"/>
      <c r="AQ107" s="313"/>
      <c r="AR107" s="313"/>
      <c r="AS107" s="313"/>
      <c r="AT107" s="313"/>
      <c r="AU107" s="313"/>
      <c r="AV107" s="313"/>
      <c r="AW107" s="313"/>
    </row>
    <row r="108" spans="1:49" x14ac:dyDescent="0.25">
      <c r="A108" s="94" t="s">
        <v>1067</v>
      </c>
      <c r="B108" s="103" t="s">
        <v>1065</v>
      </c>
      <c r="C108" s="104" t="s">
        <v>1066</v>
      </c>
      <c r="D108" s="104" t="s">
        <v>771</v>
      </c>
      <c r="E108" s="43"/>
      <c r="F108" s="29">
        <v>13123.86</v>
      </c>
      <c r="G108" s="29">
        <f t="shared" si="17"/>
        <v>13123.86</v>
      </c>
      <c r="H108" s="29">
        <v>0</v>
      </c>
      <c r="I108" s="29">
        <v>0</v>
      </c>
      <c r="J108" s="29">
        <f t="shared" si="16"/>
        <v>0</v>
      </c>
      <c r="K108" s="31">
        <f t="shared" si="18"/>
        <v>13123.86</v>
      </c>
      <c r="M108" s="313"/>
      <c r="N108" s="313"/>
      <c r="O108" s="313"/>
      <c r="P108" s="313"/>
      <c r="Q108" s="313"/>
      <c r="R108" s="313"/>
      <c r="S108" s="313"/>
      <c r="T108" s="313"/>
      <c r="U108" s="313"/>
      <c r="V108" s="313"/>
      <c r="W108" s="313"/>
      <c r="X108" s="313"/>
      <c r="Y108" s="313"/>
      <c r="Z108" s="313"/>
      <c r="AA108" s="313"/>
      <c r="AB108" s="313"/>
      <c r="AC108" s="313"/>
      <c r="AD108" s="313"/>
      <c r="AE108" s="313"/>
      <c r="AF108" s="313"/>
      <c r="AG108" s="313"/>
      <c r="AH108" s="313"/>
      <c r="AI108" s="313"/>
      <c r="AJ108" s="313"/>
      <c r="AK108" s="313"/>
      <c r="AL108" s="313"/>
      <c r="AM108" s="313"/>
      <c r="AN108" s="313"/>
      <c r="AO108" s="313"/>
      <c r="AP108" s="313"/>
      <c r="AQ108" s="313"/>
      <c r="AR108" s="313"/>
      <c r="AS108" s="313"/>
      <c r="AT108" s="313"/>
      <c r="AU108" s="313"/>
      <c r="AV108" s="313"/>
      <c r="AW108" s="313"/>
    </row>
    <row r="109" spans="1:49" x14ac:dyDescent="0.25">
      <c r="A109" s="94" t="s">
        <v>1070</v>
      </c>
      <c r="B109" s="102" t="s">
        <v>1068</v>
      </c>
      <c r="C109" s="50" t="s">
        <v>1069</v>
      </c>
      <c r="D109" s="50" t="s">
        <v>771</v>
      </c>
      <c r="E109" s="27"/>
      <c r="F109" s="29">
        <v>13123.86</v>
      </c>
      <c r="G109" s="29">
        <f t="shared" si="17"/>
        <v>13123.86</v>
      </c>
      <c r="H109" s="29">
        <v>0</v>
      </c>
      <c r="I109" s="29">
        <v>0</v>
      </c>
      <c r="J109" s="29">
        <f t="shared" si="16"/>
        <v>0</v>
      </c>
      <c r="K109" s="31">
        <f t="shared" si="18"/>
        <v>13123.86</v>
      </c>
      <c r="M109" s="313"/>
      <c r="N109" s="313"/>
      <c r="O109" s="313"/>
      <c r="P109" s="313"/>
      <c r="Q109" s="313"/>
      <c r="R109" s="313"/>
      <c r="S109" s="313"/>
      <c r="T109" s="313"/>
      <c r="U109" s="313"/>
      <c r="V109" s="313"/>
      <c r="W109" s="313"/>
      <c r="X109" s="313"/>
      <c r="Y109" s="313"/>
      <c r="Z109" s="313"/>
      <c r="AA109" s="313"/>
      <c r="AB109" s="313"/>
      <c r="AC109" s="313"/>
      <c r="AD109" s="313"/>
      <c r="AE109" s="313"/>
      <c r="AF109" s="313"/>
      <c r="AG109" s="313"/>
      <c r="AH109" s="313"/>
      <c r="AI109" s="313"/>
      <c r="AJ109" s="313"/>
      <c r="AK109" s="313"/>
      <c r="AL109" s="313"/>
      <c r="AM109" s="313"/>
      <c r="AN109" s="313"/>
      <c r="AO109" s="313"/>
      <c r="AP109" s="313"/>
      <c r="AQ109" s="313"/>
      <c r="AR109" s="313"/>
      <c r="AS109" s="313"/>
      <c r="AT109" s="313"/>
      <c r="AU109" s="313"/>
      <c r="AV109" s="313"/>
      <c r="AW109" s="313"/>
    </row>
    <row r="110" spans="1:49" x14ac:dyDescent="0.25">
      <c r="A110" s="94" t="s">
        <v>1073</v>
      </c>
      <c r="B110" s="102" t="s">
        <v>1071</v>
      </c>
      <c r="C110" s="50" t="s">
        <v>1072</v>
      </c>
      <c r="D110" s="79" t="s">
        <v>771</v>
      </c>
      <c r="E110" s="106"/>
      <c r="F110" s="29">
        <v>13123.86</v>
      </c>
      <c r="G110" s="29">
        <f t="shared" si="17"/>
        <v>13123.86</v>
      </c>
      <c r="H110" s="29">
        <v>0</v>
      </c>
      <c r="I110" s="29">
        <v>0</v>
      </c>
      <c r="J110" s="29">
        <f t="shared" si="16"/>
        <v>0</v>
      </c>
      <c r="K110" s="31">
        <f t="shared" si="18"/>
        <v>13123.86</v>
      </c>
      <c r="M110" s="313"/>
      <c r="N110" s="313"/>
      <c r="O110" s="313"/>
      <c r="P110" s="313"/>
      <c r="Q110" s="313"/>
      <c r="R110" s="313"/>
      <c r="S110" s="313"/>
      <c r="T110" s="313"/>
      <c r="U110" s="313"/>
      <c r="V110" s="313"/>
      <c r="W110" s="313"/>
      <c r="X110" s="313"/>
      <c r="Y110" s="313"/>
      <c r="Z110" s="313"/>
      <c r="AA110" s="313"/>
      <c r="AB110" s="313"/>
      <c r="AC110" s="313"/>
      <c r="AD110" s="313"/>
      <c r="AE110" s="313"/>
      <c r="AF110" s="313"/>
      <c r="AG110" s="313"/>
      <c r="AH110" s="313"/>
      <c r="AI110" s="313"/>
      <c r="AJ110" s="313"/>
      <c r="AK110" s="313"/>
      <c r="AL110" s="313"/>
      <c r="AM110" s="313"/>
      <c r="AN110" s="313"/>
      <c r="AO110" s="313"/>
      <c r="AP110" s="313"/>
      <c r="AQ110" s="313"/>
      <c r="AR110" s="313"/>
      <c r="AS110" s="313"/>
      <c r="AT110" s="313"/>
      <c r="AU110" s="313"/>
      <c r="AV110" s="313"/>
      <c r="AW110" s="313"/>
    </row>
    <row r="111" spans="1:49" x14ac:dyDescent="0.25">
      <c r="A111" s="94" t="s">
        <v>1076</v>
      </c>
      <c r="B111" s="102" t="s">
        <v>1074</v>
      </c>
      <c r="C111" s="50" t="s">
        <v>1075</v>
      </c>
      <c r="D111" s="50" t="s">
        <v>771</v>
      </c>
      <c r="E111" s="27"/>
      <c r="F111" s="29">
        <v>13123.86</v>
      </c>
      <c r="G111" s="29">
        <f t="shared" si="17"/>
        <v>13123.86</v>
      </c>
      <c r="H111" s="29">
        <v>0</v>
      </c>
      <c r="I111" s="29">
        <v>0</v>
      </c>
      <c r="J111" s="29">
        <f t="shared" si="16"/>
        <v>0</v>
      </c>
      <c r="K111" s="31">
        <f t="shared" si="18"/>
        <v>13123.86</v>
      </c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3"/>
      <c r="Z111" s="313"/>
      <c r="AA111" s="313"/>
      <c r="AB111" s="313"/>
      <c r="AC111" s="313"/>
      <c r="AD111" s="313"/>
      <c r="AE111" s="313"/>
      <c r="AF111" s="313"/>
      <c r="AG111" s="313"/>
      <c r="AH111" s="313"/>
      <c r="AI111" s="313"/>
      <c r="AJ111" s="313"/>
      <c r="AK111" s="313"/>
      <c r="AL111" s="313"/>
      <c r="AM111" s="313"/>
      <c r="AN111" s="313"/>
      <c r="AO111" s="313"/>
      <c r="AP111" s="313"/>
      <c r="AQ111" s="313"/>
      <c r="AR111" s="313"/>
      <c r="AS111" s="313"/>
      <c r="AT111" s="313"/>
      <c r="AU111" s="313"/>
      <c r="AV111" s="313"/>
      <c r="AW111" s="313"/>
    </row>
    <row r="112" spans="1:49" x14ac:dyDescent="0.25">
      <c r="A112" s="94" t="s">
        <v>1079</v>
      </c>
      <c r="B112" s="102" t="s">
        <v>1077</v>
      </c>
      <c r="C112" s="50" t="s">
        <v>1078</v>
      </c>
      <c r="D112" s="50" t="s">
        <v>771</v>
      </c>
      <c r="E112" s="27"/>
      <c r="F112" s="29">
        <v>13123.86</v>
      </c>
      <c r="G112" s="29">
        <f t="shared" si="17"/>
        <v>13123.86</v>
      </c>
      <c r="H112" s="29">
        <v>0</v>
      </c>
      <c r="I112" s="29">
        <v>0</v>
      </c>
      <c r="J112" s="29">
        <f t="shared" si="16"/>
        <v>0</v>
      </c>
      <c r="K112" s="31">
        <f t="shared" si="18"/>
        <v>13123.86</v>
      </c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3"/>
      <c r="Z112" s="313"/>
      <c r="AA112" s="313"/>
      <c r="AB112" s="313"/>
      <c r="AC112" s="313"/>
      <c r="AD112" s="313"/>
      <c r="AE112" s="313"/>
      <c r="AF112" s="313"/>
      <c r="AG112" s="313"/>
      <c r="AH112" s="313"/>
      <c r="AI112" s="313"/>
      <c r="AJ112" s="313"/>
      <c r="AK112" s="313"/>
      <c r="AL112" s="313"/>
      <c r="AM112" s="313"/>
      <c r="AN112" s="313"/>
      <c r="AO112" s="313"/>
      <c r="AP112" s="313"/>
      <c r="AQ112" s="313"/>
      <c r="AR112" s="313"/>
      <c r="AS112" s="313"/>
      <c r="AT112" s="313"/>
      <c r="AU112" s="313"/>
      <c r="AV112" s="313"/>
      <c r="AW112" s="313"/>
    </row>
    <row r="113" spans="1:49" x14ac:dyDescent="0.25">
      <c r="A113" s="94" t="s">
        <v>1082</v>
      </c>
      <c r="B113" s="102" t="s">
        <v>1080</v>
      </c>
      <c r="C113" s="79" t="s">
        <v>1081</v>
      </c>
      <c r="D113" s="50" t="s">
        <v>771</v>
      </c>
      <c r="E113" s="27"/>
      <c r="F113" s="29">
        <v>13123.86</v>
      </c>
      <c r="G113" s="29">
        <f t="shared" si="17"/>
        <v>13123.86</v>
      </c>
      <c r="H113" s="29">
        <v>0</v>
      </c>
      <c r="I113" s="29">
        <v>0</v>
      </c>
      <c r="J113" s="29">
        <f t="shared" si="16"/>
        <v>0</v>
      </c>
      <c r="K113" s="31">
        <f t="shared" si="18"/>
        <v>13123.86</v>
      </c>
      <c r="M113" s="313"/>
      <c r="N113" s="313"/>
      <c r="O113" s="313"/>
      <c r="P113" s="313"/>
      <c r="Q113" s="313"/>
      <c r="R113" s="313"/>
      <c r="S113" s="313"/>
      <c r="T113" s="313"/>
      <c r="U113" s="313"/>
      <c r="V113" s="313"/>
      <c r="W113" s="313"/>
      <c r="X113" s="313"/>
      <c r="Y113" s="313"/>
      <c r="Z113" s="313"/>
      <c r="AA113" s="313"/>
      <c r="AB113" s="313"/>
      <c r="AC113" s="313"/>
      <c r="AD113" s="313"/>
      <c r="AE113" s="313"/>
      <c r="AF113" s="313"/>
      <c r="AG113" s="313"/>
      <c r="AH113" s="313"/>
      <c r="AI113" s="313"/>
      <c r="AJ113" s="313"/>
      <c r="AK113" s="313"/>
      <c r="AL113" s="313"/>
      <c r="AM113" s="313"/>
      <c r="AN113" s="313"/>
      <c r="AO113" s="313"/>
      <c r="AP113" s="313"/>
      <c r="AQ113" s="313"/>
      <c r="AR113" s="313"/>
      <c r="AS113" s="313"/>
      <c r="AT113" s="313"/>
      <c r="AU113" s="313"/>
      <c r="AV113" s="313"/>
      <c r="AW113" s="313"/>
    </row>
    <row r="114" spans="1:49" x14ac:dyDescent="0.25">
      <c r="A114" s="94" t="s">
        <v>1085</v>
      </c>
      <c r="B114" s="103" t="s">
        <v>1083</v>
      </c>
      <c r="C114" s="104" t="s">
        <v>1084</v>
      </c>
      <c r="D114" s="50" t="s">
        <v>771</v>
      </c>
      <c r="E114" s="27"/>
      <c r="F114" s="29">
        <v>13123.86</v>
      </c>
      <c r="G114" s="29">
        <f t="shared" si="17"/>
        <v>13123.86</v>
      </c>
      <c r="H114" s="29">
        <v>0</v>
      </c>
      <c r="I114" s="29">
        <v>0</v>
      </c>
      <c r="J114" s="29">
        <f t="shared" si="16"/>
        <v>0</v>
      </c>
      <c r="K114" s="31">
        <f t="shared" si="18"/>
        <v>13123.86</v>
      </c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3"/>
      <c r="AA114" s="313"/>
      <c r="AB114" s="313"/>
      <c r="AC114" s="313"/>
      <c r="AD114" s="313"/>
      <c r="AE114" s="313"/>
      <c r="AF114" s="313"/>
      <c r="AG114" s="313"/>
      <c r="AH114" s="313"/>
      <c r="AI114" s="313"/>
      <c r="AJ114" s="313"/>
      <c r="AK114" s="313"/>
      <c r="AL114" s="313"/>
      <c r="AM114" s="313"/>
      <c r="AN114" s="313"/>
      <c r="AO114" s="313"/>
      <c r="AP114" s="313"/>
      <c r="AQ114" s="313"/>
      <c r="AR114" s="313"/>
      <c r="AS114" s="313"/>
      <c r="AT114" s="313"/>
      <c r="AU114" s="313"/>
      <c r="AV114" s="313"/>
      <c r="AW114" s="313"/>
    </row>
    <row r="115" spans="1:49" x14ac:dyDescent="0.25">
      <c r="A115" s="94" t="s">
        <v>1088</v>
      </c>
      <c r="B115" s="102" t="s">
        <v>1086</v>
      </c>
      <c r="C115" s="50" t="s">
        <v>1087</v>
      </c>
      <c r="D115" s="50" t="s">
        <v>771</v>
      </c>
      <c r="E115" s="27"/>
      <c r="F115" s="29">
        <v>13123.86</v>
      </c>
      <c r="G115" s="29">
        <f t="shared" si="17"/>
        <v>13123.86</v>
      </c>
      <c r="H115" s="29">
        <v>0</v>
      </c>
      <c r="I115" s="29">
        <v>0</v>
      </c>
      <c r="J115" s="29">
        <f t="shared" si="16"/>
        <v>0</v>
      </c>
      <c r="K115" s="31">
        <f t="shared" si="18"/>
        <v>13123.86</v>
      </c>
      <c r="M115" s="313"/>
      <c r="N115" s="313"/>
      <c r="O115" s="313"/>
      <c r="P115" s="313"/>
      <c r="Q115" s="313"/>
      <c r="R115" s="313"/>
      <c r="S115" s="313"/>
      <c r="T115" s="313"/>
      <c r="U115" s="313"/>
      <c r="V115" s="313"/>
      <c r="W115" s="313"/>
      <c r="X115" s="313"/>
      <c r="Y115" s="313"/>
      <c r="Z115" s="313"/>
      <c r="AA115" s="313"/>
      <c r="AB115" s="313"/>
      <c r="AC115" s="313"/>
      <c r="AD115" s="313"/>
      <c r="AE115" s="313"/>
      <c r="AF115" s="313"/>
      <c r="AG115" s="313"/>
      <c r="AH115" s="313"/>
      <c r="AI115" s="313"/>
      <c r="AJ115" s="313"/>
      <c r="AK115" s="313"/>
      <c r="AL115" s="313"/>
      <c r="AM115" s="313"/>
      <c r="AN115" s="313"/>
      <c r="AO115" s="313"/>
      <c r="AP115" s="313"/>
      <c r="AQ115" s="313"/>
      <c r="AR115" s="313"/>
      <c r="AS115" s="313"/>
      <c r="AT115" s="313"/>
      <c r="AU115" s="313"/>
      <c r="AV115" s="313"/>
      <c r="AW115" s="313"/>
    </row>
    <row r="116" spans="1:49" x14ac:dyDescent="0.25">
      <c r="A116" s="94" t="s">
        <v>1091</v>
      </c>
      <c r="B116" s="102" t="s">
        <v>1089</v>
      </c>
      <c r="C116" s="50" t="s">
        <v>1090</v>
      </c>
      <c r="D116" s="50" t="s">
        <v>771</v>
      </c>
      <c r="E116" s="27"/>
      <c r="F116" s="29">
        <v>13123.86</v>
      </c>
      <c r="G116" s="29">
        <f t="shared" si="17"/>
        <v>13123.86</v>
      </c>
      <c r="H116" s="29">
        <v>0</v>
      </c>
      <c r="I116" s="29">
        <v>0</v>
      </c>
      <c r="J116" s="29">
        <f t="shared" si="16"/>
        <v>0</v>
      </c>
      <c r="K116" s="31">
        <f t="shared" si="18"/>
        <v>13123.86</v>
      </c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  <c r="AH116" s="313"/>
      <c r="AI116" s="313"/>
      <c r="AJ116" s="313"/>
      <c r="AK116" s="313"/>
      <c r="AL116" s="313"/>
      <c r="AM116" s="313"/>
      <c r="AN116" s="313"/>
      <c r="AO116" s="313"/>
      <c r="AP116" s="313"/>
      <c r="AQ116" s="313"/>
      <c r="AR116" s="313"/>
      <c r="AS116" s="313"/>
      <c r="AT116" s="313"/>
      <c r="AU116" s="313"/>
      <c r="AV116" s="313"/>
      <c r="AW116" s="313"/>
    </row>
    <row r="117" spans="1:49" x14ac:dyDescent="0.25">
      <c r="A117" s="94" t="s">
        <v>1094</v>
      </c>
      <c r="B117" s="102" t="s">
        <v>1092</v>
      </c>
      <c r="C117" s="50" t="s">
        <v>1093</v>
      </c>
      <c r="D117" s="50" t="s">
        <v>771</v>
      </c>
      <c r="E117" s="27"/>
      <c r="F117" s="29">
        <v>13123.86</v>
      </c>
      <c r="G117" s="29">
        <f t="shared" si="17"/>
        <v>13123.86</v>
      </c>
      <c r="H117" s="29">
        <v>0</v>
      </c>
      <c r="I117" s="29">
        <v>0</v>
      </c>
      <c r="J117" s="29">
        <v>0</v>
      </c>
      <c r="K117" s="31">
        <f t="shared" si="18"/>
        <v>13123.86</v>
      </c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313"/>
      <c r="AF117" s="313"/>
      <c r="AG117" s="313"/>
      <c r="AH117" s="313"/>
      <c r="AI117" s="313"/>
      <c r="AJ117" s="313"/>
      <c r="AK117" s="313"/>
      <c r="AL117" s="313"/>
      <c r="AM117" s="313"/>
      <c r="AN117" s="313"/>
      <c r="AO117" s="313"/>
      <c r="AP117" s="313"/>
      <c r="AQ117" s="313"/>
      <c r="AR117" s="313"/>
      <c r="AS117" s="313"/>
      <c r="AT117" s="313"/>
      <c r="AU117" s="313"/>
      <c r="AV117" s="313"/>
      <c r="AW117" s="313"/>
    </row>
    <row r="118" spans="1:49" ht="15.75" customHeight="1" x14ac:dyDescent="0.25">
      <c r="A118" s="94" t="s">
        <v>1097</v>
      </c>
      <c r="B118" s="102" t="s">
        <v>1095</v>
      </c>
      <c r="C118" s="50" t="s">
        <v>1096</v>
      </c>
      <c r="D118" s="50" t="s">
        <v>771</v>
      </c>
      <c r="E118" s="27"/>
      <c r="F118" s="29">
        <v>13123.86</v>
      </c>
      <c r="G118" s="29">
        <f t="shared" si="17"/>
        <v>13123.86</v>
      </c>
      <c r="H118" s="29">
        <v>0</v>
      </c>
      <c r="I118" s="29">
        <v>0</v>
      </c>
      <c r="J118" s="29">
        <v>0</v>
      </c>
      <c r="K118" s="31">
        <f t="shared" si="18"/>
        <v>13123.86</v>
      </c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  <c r="AA118" s="313"/>
      <c r="AB118" s="313"/>
      <c r="AC118" s="313"/>
      <c r="AD118" s="313"/>
      <c r="AE118" s="313"/>
      <c r="AF118" s="313"/>
      <c r="AG118" s="313"/>
      <c r="AH118" s="313"/>
      <c r="AI118" s="313"/>
      <c r="AJ118" s="313"/>
      <c r="AK118" s="313"/>
      <c r="AL118" s="313"/>
      <c r="AM118" s="313"/>
      <c r="AN118" s="313"/>
      <c r="AO118" s="313"/>
      <c r="AP118" s="313"/>
      <c r="AQ118" s="313"/>
      <c r="AR118" s="313"/>
      <c r="AS118" s="313"/>
      <c r="AT118" s="313"/>
      <c r="AU118" s="313"/>
      <c r="AV118" s="313"/>
      <c r="AW118" s="313"/>
    </row>
    <row r="119" spans="1:49" ht="15.75" customHeight="1" x14ac:dyDescent="0.25">
      <c r="A119" s="94" t="s">
        <v>1100</v>
      </c>
      <c r="B119" s="102" t="s">
        <v>1098</v>
      </c>
      <c r="C119" s="50" t="s">
        <v>1099</v>
      </c>
      <c r="D119" s="50" t="s">
        <v>771</v>
      </c>
      <c r="E119" s="27"/>
      <c r="F119" s="29">
        <v>13123.86</v>
      </c>
      <c r="G119" s="29">
        <f t="shared" si="17"/>
        <v>13123.86</v>
      </c>
      <c r="H119" s="29">
        <v>0</v>
      </c>
      <c r="I119" s="29">
        <v>0</v>
      </c>
      <c r="J119" s="29">
        <v>0</v>
      </c>
      <c r="K119" s="31">
        <f t="shared" si="18"/>
        <v>13123.86</v>
      </c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  <c r="AA119" s="313"/>
      <c r="AB119" s="313"/>
      <c r="AC119" s="313"/>
      <c r="AD119" s="313"/>
      <c r="AE119" s="313"/>
      <c r="AF119" s="313"/>
      <c r="AG119" s="313"/>
      <c r="AH119" s="313"/>
      <c r="AI119" s="313"/>
      <c r="AJ119" s="313"/>
      <c r="AK119" s="313"/>
      <c r="AL119" s="313"/>
      <c r="AM119" s="313"/>
      <c r="AN119" s="313"/>
      <c r="AO119" s="313"/>
      <c r="AP119" s="313"/>
      <c r="AQ119" s="313"/>
      <c r="AR119" s="313"/>
      <c r="AS119" s="313"/>
      <c r="AT119" s="313"/>
      <c r="AU119" s="313"/>
      <c r="AV119" s="313"/>
      <c r="AW119" s="313"/>
    </row>
    <row r="120" spans="1:49" x14ac:dyDescent="0.25">
      <c r="A120" s="94" t="s">
        <v>1103</v>
      </c>
      <c r="B120" s="107" t="s">
        <v>1101</v>
      </c>
      <c r="C120" s="50" t="s">
        <v>1102</v>
      </c>
      <c r="D120" s="50" t="s">
        <v>771</v>
      </c>
      <c r="E120" s="27"/>
      <c r="F120" s="29">
        <v>13123.86</v>
      </c>
      <c r="G120" s="29">
        <f t="shared" si="17"/>
        <v>13123.86</v>
      </c>
      <c r="H120" s="29">
        <v>0</v>
      </c>
      <c r="I120" s="29">
        <v>0</v>
      </c>
      <c r="J120" s="29">
        <v>0</v>
      </c>
      <c r="K120" s="31">
        <f t="shared" si="18"/>
        <v>13123.86</v>
      </c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3"/>
      <c r="AA120" s="313"/>
      <c r="AB120" s="313"/>
      <c r="AC120" s="313"/>
      <c r="AD120" s="313"/>
      <c r="AE120" s="313"/>
      <c r="AF120" s="313"/>
      <c r="AG120" s="313"/>
      <c r="AH120" s="313"/>
      <c r="AI120" s="313"/>
      <c r="AJ120" s="313"/>
      <c r="AK120" s="313"/>
      <c r="AL120" s="313"/>
      <c r="AM120" s="313"/>
      <c r="AN120" s="313"/>
      <c r="AO120" s="313"/>
      <c r="AP120" s="313"/>
      <c r="AQ120" s="313"/>
      <c r="AR120" s="313"/>
      <c r="AS120" s="313"/>
      <c r="AT120" s="313"/>
      <c r="AU120" s="313"/>
      <c r="AV120" s="313"/>
      <c r="AW120" s="313"/>
    </row>
    <row r="121" spans="1:49" x14ac:dyDescent="0.25">
      <c r="A121" s="94" t="s">
        <v>1222</v>
      </c>
      <c r="B121" s="107" t="s">
        <v>1104</v>
      </c>
      <c r="C121" s="50" t="s">
        <v>1105</v>
      </c>
      <c r="D121" s="50" t="s">
        <v>771</v>
      </c>
      <c r="E121" s="27"/>
      <c r="F121" s="29">
        <v>13123.86</v>
      </c>
      <c r="G121" s="29">
        <f t="shared" si="17"/>
        <v>13123.86</v>
      </c>
      <c r="H121" s="29">
        <v>0</v>
      </c>
      <c r="I121" s="29">
        <v>0</v>
      </c>
      <c r="J121" s="29">
        <v>0</v>
      </c>
      <c r="K121" s="31">
        <f t="shared" si="18"/>
        <v>13123.86</v>
      </c>
      <c r="M121" s="313"/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  <c r="AD121" s="313"/>
      <c r="AE121" s="313"/>
      <c r="AF121" s="313"/>
      <c r="AG121" s="313"/>
      <c r="AH121" s="313"/>
      <c r="AI121" s="313"/>
      <c r="AJ121" s="313"/>
      <c r="AK121" s="313"/>
      <c r="AL121" s="313"/>
      <c r="AM121" s="313"/>
      <c r="AN121" s="313"/>
      <c r="AO121" s="313"/>
      <c r="AP121" s="313"/>
      <c r="AQ121" s="313"/>
      <c r="AR121" s="313"/>
      <c r="AS121" s="313"/>
      <c r="AT121" s="313"/>
      <c r="AU121" s="313"/>
      <c r="AV121" s="313"/>
      <c r="AW121" s="313"/>
    </row>
    <row r="122" spans="1:49" ht="16.5" thickBot="1" x14ac:dyDescent="0.3">
      <c r="A122" s="85"/>
      <c r="B122" s="81" t="s">
        <v>855</v>
      </c>
      <c r="C122" s="82"/>
      <c r="D122" s="83"/>
      <c r="E122" s="57">
        <f t="shared" ref="E122:K122" si="19">SUM(E73:E121)</f>
        <v>0</v>
      </c>
      <c r="F122" s="57">
        <f t="shared" si="19"/>
        <v>1153226.9900000016</v>
      </c>
      <c r="G122" s="57">
        <f t="shared" si="19"/>
        <v>1153226.9900000016</v>
      </c>
      <c r="H122" s="57">
        <f t="shared" si="19"/>
        <v>37266.330000000009</v>
      </c>
      <c r="I122" s="57">
        <f t="shared" si="19"/>
        <v>0</v>
      </c>
      <c r="J122" s="57">
        <f t="shared" si="19"/>
        <v>37266.330000000009</v>
      </c>
      <c r="K122" s="310">
        <f t="shared" si="19"/>
        <v>1115960.6600000013</v>
      </c>
      <c r="M122" s="313"/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313"/>
      <c r="AE122" s="313"/>
      <c r="AF122" s="313"/>
      <c r="AG122" s="313"/>
      <c r="AH122" s="313"/>
      <c r="AI122" s="313"/>
      <c r="AJ122" s="313"/>
      <c r="AK122" s="313"/>
      <c r="AL122" s="313"/>
      <c r="AM122" s="313"/>
      <c r="AN122" s="313"/>
      <c r="AO122" s="313"/>
      <c r="AP122" s="313"/>
      <c r="AQ122" s="313"/>
      <c r="AR122" s="313"/>
      <c r="AS122" s="313"/>
      <c r="AT122" s="313"/>
      <c r="AU122" s="313"/>
      <c r="AV122" s="313"/>
      <c r="AW122" s="313"/>
    </row>
    <row r="123" spans="1:49" ht="16.5" thickTop="1" x14ac:dyDescent="0.25">
      <c r="A123" s="131"/>
      <c r="B123" s="132"/>
      <c r="C123" s="132"/>
      <c r="D123" s="132"/>
      <c r="E123" s="137"/>
      <c r="F123" s="137"/>
      <c r="G123" s="137"/>
      <c r="H123" s="137"/>
      <c r="I123" s="137"/>
      <c r="J123" s="137"/>
      <c r="K123" s="137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  <c r="AA123" s="313"/>
      <c r="AB123" s="313"/>
      <c r="AC123" s="313"/>
      <c r="AD123" s="313"/>
      <c r="AE123" s="313"/>
      <c r="AF123" s="313"/>
      <c r="AG123" s="313"/>
      <c r="AH123" s="313"/>
      <c r="AI123" s="313"/>
      <c r="AJ123" s="313"/>
      <c r="AK123" s="313"/>
      <c r="AL123" s="313"/>
      <c r="AM123" s="313"/>
      <c r="AN123" s="313"/>
      <c r="AO123" s="313"/>
      <c r="AP123" s="313"/>
      <c r="AQ123" s="313"/>
      <c r="AR123" s="313"/>
      <c r="AS123" s="313"/>
      <c r="AT123" s="313"/>
      <c r="AU123" s="313"/>
      <c r="AV123" s="313"/>
      <c r="AW123" s="313"/>
    </row>
    <row r="124" spans="1:49" x14ac:dyDescent="0.25">
      <c r="A124" s="85"/>
      <c r="B124" s="82" t="s">
        <v>1106</v>
      </c>
      <c r="C124" s="108"/>
      <c r="D124" s="27"/>
      <c r="E124" s="27"/>
      <c r="F124" s="29"/>
      <c r="G124" s="29"/>
      <c r="H124" s="29"/>
      <c r="I124" s="29"/>
      <c r="J124" s="29"/>
      <c r="K124" s="31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  <c r="AA124" s="313"/>
      <c r="AB124" s="313"/>
      <c r="AC124" s="313"/>
      <c r="AD124" s="313"/>
      <c r="AE124" s="313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</row>
    <row r="125" spans="1:49" x14ac:dyDescent="0.25">
      <c r="A125" s="94" t="s">
        <v>1107</v>
      </c>
      <c r="B125" s="102" t="s">
        <v>1108</v>
      </c>
      <c r="C125" s="50" t="s">
        <v>1109</v>
      </c>
      <c r="D125" s="50" t="s">
        <v>1110</v>
      </c>
      <c r="E125" s="27"/>
      <c r="F125" s="29">
        <v>48558.3</v>
      </c>
      <c r="G125" s="29">
        <f>+E125+F125</f>
        <v>48558.3</v>
      </c>
      <c r="H125" s="29">
        <v>2080.9899999999998</v>
      </c>
      <c r="I125" s="29">
        <v>0</v>
      </c>
      <c r="J125" s="29">
        <f t="shared" si="16"/>
        <v>2080.9899999999998</v>
      </c>
      <c r="K125" s="31">
        <f>+G125-J125</f>
        <v>46477.310000000005</v>
      </c>
      <c r="M125" s="313"/>
      <c r="N125" s="313"/>
      <c r="O125" s="313"/>
      <c r="P125" s="313"/>
      <c r="Q125" s="313"/>
      <c r="R125" s="313"/>
      <c r="S125" s="313"/>
      <c r="T125" s="313"/>
      <c r="U125" s="313"/>
      <c r="V125" s="313"/>
      <c r="W125" s="313"/>
      <c r="X125" s="313"/>
      <c r="Y125" s="313"/>
      <c r="Z125" s="313"/>
      <c r="AA125" s="313"/>
      <c r="AB125" s="313"/>
      <c r="AC125" s="313"/>
      <c r="AD125" s="313"/>
      <c r="AE125" s="313"/>
      <c r="AF125" s="313"/>
      <c r="AG125" s="313"/>
      <c r="AH125" s="313"/>
      <c r="AI125" s="313"/>
      <c r="AJ125" s="313"/>
      <c r="AK125" s="313"/>
      <c r="AL125" s="313"/>
      <c r="AM125" s="313"/>
      <c r="AN125" s="313"/>
      <c r="AO125" s="313"/>
      <c r="AP125" s="313"/>
      <c r="AQ125" s="313"/>
      <c r="AR125" s="313"/>
      <c r="AS125" s="313"/>
      <c r="AT125" s="313"/>
      <c r="AU125" s="313"/>
      <c r="AV125" s="313"/>
      <c r="AW125" s="313"/>
    </row>
    <row r="126" spans="1:49" x14ac:dyDescent="0.25">
      <c r="A126" s="94" t="s">
        <v>1111</v>
      </c>
      <c r="B126" s="102" t="s">
        <v>1112</v>
      </c>
      <c r="C126" s="50" t="s">
        <v>1113</v>
      </c>
      <c r="D126" s="50" t="s">
        <v>773</v>
      </c>
      <c r="E126" s="27"/>
      <c r="F126" s="29">
        <v>19685.8</v>
      </c>
      <c r="G126" s="29">
        <f>+E126+F126</f>
        <v>19685.8</v>
      </c>
      <c r="H126" s="29">
        <v>0</v>
      </c>
      <c r="I126" s="29">
        <v>0</v>
      </c>
      <c r="J126" s="29">
        <f t="shared" si="16"/>
        <v>0</v>
      </c>
      <c r="K126" s="31">
        <f>+G126-J126</f>
        <v>19685.8</v>
      </c>
      <c r="M126" s="313"/>
      <c r="N126" s="313"/>
      <c r="O126" s="313"/>
      <c r="P126" s="313"/>
      <c r="Q126" s="313"/>
      <c r="R126" s="313"/>
      <c r="S126" s="313"/>
      <c r="T126" s="313"/>
      <c r="U126" s="313"/>
      <c r="V126" s="313"/>
      <c r="W126" s="313"/>
      <c r="X126" s="313"/>
      <c r="Y126" s="313"/>
      <c r="Z126" s="313"/>
      <c r="AA126" s="313"/>
      <c r="AB126" s="313"/>
      <c r="AC126" s="313"/>
      <c r="AD126" s="313"/>
      <c r="AE126" s="313"/>
      <c r="AF126" s="313"/>
      <c r="AG126" s="313"/>
      <c r="AH126" s="313"/>
      <c r="AI126" s="313"/>
      <c r="AJ126" s="313"/>
      <c r="AK126" s="313"/>
      <c r="AL126" s="313"/>
      <c r="AM126" s="313"/>
      <c r="AN126" s="313"/>
      <c r="AO126" s="313"/>
      <c r="AP126" s="313"/>
      <c r="AQ126" s="313"/>
      <c r="AR126" s="313"/>
      <c r="AS126" s="313"/>
      <c r="AT126" s="313"/>
      <c r="AU126" s="313"/>
      <c r="AV126" s="313"/>
      <c r="AW126" s="313"/>
    </row>
    <row r="127" spans="1:49" x14ac:dyDescent="0.25">
      <c r="A127" s="94" t="s">
        <v>1114</v>
      </c>
      <c r="B127" s="102" t="s">
        <v>1115</v>
      </c>
      <c r="C127" s="50" t="s">
        <v>1116</v>
      </c>
      <c r="D127" s="50" t="s">
        <v>773</v>
      </c>
      <c r="E127" s="27"/>
      <c r="F127" s="29">
        <v>19685.8</v>
      </c>
      <c r="G127" s="29">
        <f>+E127+F127</f>
        <v>19685.8</v>
      </c>
      <c r="H127" s="29">
        <v>0</v>
      </c>
      <c r="I127" s="29">
        <v>0</v>
      </c>
      <c r="J127" s="29">
        <f t="shared" si="16"/>
        <v>0</v>
      </c>
      <c r="K127" s="31">
        <f>+G127-J127</f>
        <v>19685.8</v>
      </c>
      <c r="M127" s="313"/>
      <c r="N127" s="313"/>
      <c r="O127" s="313"/>
      <c r="P127" s="313"/>
      <c r="Q127" s="313"/>
      <c r="R127" s="313"/>
      <c r="S127" s="313"/>
      <c r="T127" s="313"/>
      <c r="U127" s="313"/>
      <c r="V127" s="313"/>
      <c r="W127" s="313"/>
      <c r="X127" s="313"/>
      <c r="Y127" s="313"/>
      <c r="Z127" s="313"/>
      <c r="AA127" s="313"/>
      <c r="AB127" s="313"/>
      <c r="AC127" s="313"/>
      <c r="AD127" s="313"/>
      <c r="AE127" s="313"/>
      <c r="AF127" s="313"/>
      <c r="AG127" s="313"/>
      <c r="AH127" s="313"/>
      <c r="AI127" s="313"/>
      <c r="AJ127" s="313"/>
      <c r="AK127" s="313"/>
      <c r="AL127" s="313"/>
      <c r="AM127" s="313"/>
      <c r="AN127" s="313"/>
      <c r="AO127" s="313"/>
      <c r="AP127" s="313"/>
      <c r="AQ127" s="313"/>
      <c r="AR127" s="313"/>
      <c r="AS127" s="313"/>
      <c r="AT127" s="313"/>
      <c r="AU127" s="313"/>
      <c r="AV127" s="313"/>
      <c r="AW127" s="313"/>
    </row>
    <row r="128" spans="1:49" ht="16.5" thickBot="1" x14ac:dyDescent="0.3">
      <c r="A128" s="85"/>
      <c r="B128" s="81" t="s">
        <v>855</v>
      </c>
      <c r="C128" s="82"/>
      <c r="D128" s="109"/>
      <c r="E128" s="57">
        <f t="shared" ref="E128:K128" si="20">SUM(E125:E127)</f>
        <v>0</v>
      </c>
      <c r="F128" s="57">
        <f t="shared" si="20"/>
        <v>87929.900000000009</v>
      </c>
      <c r="G128" s="57">
        <f t="shared" si="20"/>
        <v>87929.900000000009</v>
      </c>
      <c r="H128" s="57">
        <f t="shared" si="20"/>
        <v>2080.9899999999998</v>
      </c>
      <c r="I128" s="57">
        <f t="shared" si="20"/>
        <v>0</v>
      </c>
      <c r="J128" s="57">
        <f t="shared" si="20"/>
        <v>2080.9899999999998</v>
      </c>
      <c r="K128" s="310">
        <f t="shared" si="20"/>
        <v>85848.91</v>
      </c>
      <c r="M128" s="313"/>
      <c r="N128" s="313"/>
      <c r="O128" s="313"/>
      <c r="P128" s="313"/>
      <c r="Q128" s="313"/>
      <c r="R128" s="313"/>
      <c r="S128" s="313"/>
      <c r="T128" s="313"/>
      <c r="U128" s="313"/>
      <c r="V128" s="313"/>
      <c r="W128" s="313"/>
      <c r="X128" s="313"/>
      <c r="Y128" s="313"/>
      <c r="Z128" s="313"/>
      <c r="AA128" s="313"/>
      <c r="AB128" s="313"/>
      <c r="AC128" s="313"/>
      <c r="AD128" s="313"/>
      <c r="AE128" s="313"/>
      <c r="AF128" s="313"/>
      <c r="AG128" s="313"/>
      <c r="AH128" s="313"/>
      <c r="AI128" s="313"/>
      <c r="AJ128" s="313"/>
      <c r="AK128" s="313"/>
      <c r="AL128" s="313"/>
      <c r="AM128" s="313"/>
      <c r="AN128" s="313"/>
      <c r="AO128" s="313"/>
      <c r="AP128" s="313"/>
      <c r="AQ128" s="313"/>
      <c r="AR128" s="313"/>
      <c r="AS128" s="313"/>
      <c r="AT128" s="313"/>
      <c r="AU128" s="313"/>
      <c r="AV128" s="313"/>
      <c r="AW128" s="313"/>
    </row>
    <row r="129" spans="1:49" ht="16.5" thickTop="1" x14ac:dyDescent="0.25">
      <c r="A129" s="691"/>
      <c r="B129" s="692"/>
      <c r="C129" s="692"/>
      <c r="D129" s="692"/>
      <c r="E129" s="693"/>
      <c r="F129" s="693"/>
      <c r="G129" s="693"/>
      <c r="H129" s="693"/>
      <c r="I129" s="693"/>
      <c r="J129" s="693"/>
      <c r="K129" s="694"/>
      <c r="M129" s="313"/>
      <c r="N129" s="313"/>
      <c r="O129" s="313"/>
      <c r="P129" s="313"/>
      <c r="Q129" s="313"/>
      <c r="R129" s="313"/>
      <c r="S129" s="313"/>
      <c r="T129" s="313"/>
      <c r="U129" s="313"/>
      <c r="V129" s="313"/>
      <c r="W129" s="313"/>
      <c r="X129" s="313"/>
      <c r="Y129" s="313"/>
      <c r="Z129" s="313"/>
      <c r="AA129" s="313"/>
      <c r="AB129" s="313"/>
      <c r="AC129" s="313"/>
      <c r="AD129" s="313"/>
      <c r="AE129" s="313"/>
      <c r="AF129" s="313"/>
      <c r="AG129" s="313"/>
      <c r="AH129" s="313"/>
      <c r="AI129" s="313"/>
      <c r="AJ129" s="313"/>
      <c r="AK129" s="313"/>
      <c r="AL129" s="313"/>
      <c r="AM129" s="313"/>
      <c r="AN129" s="313"/>
      <c r="AO129" s="313"/>
      <c r="AP129" s="313"/>
      <c r="AQ129" s="313"/>
      <c r="AR129" s="313"/>
      <c r="AS129" s="313"/>
      <c r="AT129" s="313"/>
      <c r="AU129" s="313"/>
      <c r="AV129" s="313"/>
      <c r="AW129" s="313"/>
    </row>
    <row r="130" spans="1:49" x14ac:dyDescent="0.25">
      <c r="A130" s="85"/>
      <c r="B130" s="82" t="s">
        <v>782</v>
      </c>
      <c r="C130" s="108"/>
      <c r="D130" s="110"/>
      <c r="E130" s="27"/>
      <c r="F130" s="29"/>
      <c r="G130" s="29"/>
      <c r="H130" s="29"/>
      <c r="I130" s="29"/>
      <c r="J130" s="29"/>
      <c r="K130" s="31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  <c r="AA130" s="313"/>
      <c r="AB130" s="313"/>
      <c r="AC130" s="313"/>
      <c r="AD130" s="313"/>
      <c r="AE130" s="313"/>
      <c r="AF130" s="313"/>
      <c r="AG130" s="313"/>
      <c r="AH130" s="313"/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3"/>
      <c r="AT130" s="313"/>
      <c r="AU130" s="313"/>
      <c r="AV130" s="313"/>
      <c r="AW130" s="313"/>
    </row>
    <row r="131" spans="1:49" x14ac:dyDescent="0.25">
      <c r="A131" s="94" t="s">
        <v>1117</v>
      </c>
      <c r="B131" s="102" t="s">
        <v>1118</v>
      </c>
      <c r="C131" s="105" t="s">
        <v>1119</v>
      </c>
      <c r="D131" s="50" t="s">
        <v>1120</v>
      </c>
      <c r="E131" s="27"/>
      <c r="F131" s="29">
        <v>48558.3</v>
      </c>
      <c r="G131" s="29">
        <f>+E131+F131</f>
        <v>48558.3</v>
      </c>
      <c r="H131" s="29">
        <v>2080.9899999999998</v>
      </c>
      <c r="I131" s="29">
        <v>3554.42</v>
      </c>
      <c r="J131" s="29">
        <f>H131+I131</f>
        <v>5635.41</v>
      </c>
      <c r="K131" s="31">
        <f>+G131-J131</f>
        <v>42922.89</v>
      </c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3"/>
      <c r="Z131" s="313"/>
      <c r="AA131" s="313"/>
      <c r="AB131" s="313"/>
      <c r="AC131" s="313"/>
      <c r="AD131" s="313"/>
      <c r="AE131" s="313"/>
      <c r="AF131" s="313"/>
      <c r="AG131" s="313"/>
      <c r="AH131" s="313"/>
      <c r="AI131" s="313"/>
      <c r="AJ131" s="313"/>
      <c r="AK131" s="313"/>
      <c r="AL131" s="313"/>
      <c r="AM131" s="313"/>
      <c r="AN131" s="313"/>
      <c r="AO131" s="313"/>
      <c r="AP131" s="313"/>
      <c r="AQ131" s="313"/>
      <c r="AR131" s="313"/>
      <c r="AS131" s="313"/>
      <c r="AT131" s="313"/>
      <c r="AU131" s="313"/>
      <c r="AV131" s="313"/>
      <c r="AW131" s="313"/>
    </row>
    <row r="132" spans="1:49" x14ac:dyDescent="0.25">
      <c r="A132" s="94" t="s">
        <v>1121</v>
      </c>
      <c r="B132" s="103" t="s">
        <v>1122</v>
      </c>
      <c r="C132" s="104" t="s">
        <v>1123</v>
      </c>
      <c r="D132" s="50" t="s">
        <v>773</v>
      </c>
      <c r="E132" s="27"/>
      <c r="F132" s="29">
        <v>19685.8</v>
      </c>
      <c r="G132" s="29">
        <f>+E132+F132</f>
        <v>19685.8</v>
      </c>
      <c r="H132" s="29">
        <v>0</v>
      </c>
      <c r="I132" s="29"/>
      <c r="J132" s="29">
        <f t="shared" si="16"/>
        <v>0</v>
      </c>
      <c r="K132" s="31">
        <f>+G132-J132</f>
        <v>19685.8</v>
      </c>
      <c r="M132" s="313"/>
      <c r="N132" s="313"/>
      <c r="O132" s="313"/>
      <c r="P132" s="313"/>
      <c r="Q132" s="313"/>
      <c r="R132" s="313"/>
      <c r="S132" s="313"/>
      <c r="T132" s="313"/>
      <c r="U132" s="313"/>
      <c r="V132" s="313"/>
      <c r="W132" s="313"/>
      <c r="X132" s="313"/>
      <c r="Y132" s="313"/>
      <c r="Z132" s="313"/>
      <c r="AA132" s="313"/>
      <c r="AB132" s="313"/>
      <c r="AC132" s="313"/>
      <c r="AD132" s="313"/>
      <c r="AE132" s="313"/>
      <c r="AF132" s="313"/>
      <c r="AG132" s="313"/>
      <c r="AH132" s="313"/>
      <c r="AI132" s="313"/>
      <c r="AJ132" s="313"/>
      <c r="AK132" s="313"/>
      <c r="AL132" s="313"/>
      <c r="AM132" s="313"/>
      <c r="AN132" s="313"/>
      <c r="AO132" s="313"/>
      <c r="AP132" s="313"/>
      <c r="AQ132" s="313"/>
      <c r="AR132" s="313"/>
      <c r="AS132" s="313"/>
      <c r="AT132" s="313"/>
      <c r="AU132" s="313"/>
      <c r="AV132" s="313"/>
      <c r="AW132" s="313"/>
    </row>
    <row r="133" spans="1:49" ht="16.5" thickBot="1" x14ac:dyDescent="0.3">
      <c r="A133" s="85"/>
      <c r="B133" s="81" t="s">
        <v>855</v>
      </c>
      <c r="C133" s="100"/>
      <c r="D133" s="110"/>
      <c r="E133" s="57">
        <f>SUM(E131:E132)</f>
        <v>0</v>
      </c>
      <c r="F133" s="57">
        <f t="shared" ref="F133:K133" si="21">SUM(F131:F132)</f>
        <v>68244.100000000006</v>
      </c>
      <c r="G133" s="57">
        <f>SUM(G131:G132)</f>
        <v>68244.100000000006</v>
      </c>
      <c r="H133" s="57">
        <f t="shared" si="21"/>
        <v>2080.9899999999998</v>
      </c>
      <c r="I133" s="57">
        <f t="shared" si="21"/>
        <v>3554.42</v>
      </c>
      <c r="J133" s="57">
        <f t="shared" si="21"/>
        <v>5635.41</v>
      </c>
      <c r="K133" s="310">
        <f t="shared" si="21"/>
        <v>62608.69</v>
      </c>
      <c r="M133" s="313"/>
      <c r="N133" s="313"/>
      <c r="O133" s="313"/>
      <c r="P133" s="313"/>
      <c r="Q133" s="313"/>
      <c r="R133" s="313"/>
      <c r="S133" s="313"/>
      <c r="T133" s="313"/>
      <c r="U133" s="313"/>
      <c r="V133" s="313"/>
      <c r="W133" s="313"/>
      <c r="X133" s="313"/>
      <c r="Y133" s="313"/>
      <c r="Z133" s="313"/>
      <c r="AA133" s="313"/>
      <c r="AB133" s="313"/>
      <c r="AC133" s="313"/>
      <c r="AD133" s="313"/>
      <c r="AE133" s="313"/>
      <c r="AF133" s="313"/>
      <c r="AG133" s="313"/>
      <c r="AH133" s="313"/>
      <c r="AI133" s="313"/>
      <c r="AJ133" s="313"/>
      <c r="AK133" s="313"/>
      <c r="AL133" s="313"/>
      <c r="AM133" s="313"/>
      <c r="AN133" s="313"/>
      <c r="AO133" s="313"/>
      <c r="AP133" s="313"/>
      <c r="AQ133" s="313"/>
      <c r="AR133" s="313"/>
      <c r="AS133" s="313"/>
      <c r="AT133" s="313"/>
      <c r="AU133" s="313"/>
      <c r="AV133" s="313"/>
      <c r="AW133" s="313"/>
    </row>
    <row r="134" spans="1:49" ht="16.5" thickTop="1" x14ac:dyDescent="0.25">
      <c r="A134" s="131"/>
      <c r="B134" s="132"/>
      <c r="C134" s="132"/>
      <c r="D134" s="132"/>
      <c r="E134" s="137"/>
      <c r="F134" s="137"/>
      <c r="G134" s="137"/>
      <c r="H134" s="137"/>
      <c r="I134" s="137"/>
      <c r="J134" s="137"/>
      <c r="K134" s="137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3"/>
      <c r="Z134" s="313"/>
      <c r="AA134" s="313"/>
      <c r="AB134" s="313"/>
      <c r="AC134" s="313"/>
      <c r="AD134" s="313"/>
      <c r="AE134" s="313"/>
      <c r="AF134" s="313"/>
      <c r="AG134" s="313"/>
      <c r="AH134" s="313"/>
      <c r="AI134" s="313"/>
      <c r="AJ134" s="313"/>
      <c r="AK134" s="313"/>
      <c r="AL134" s="313"/>
      <c r="AM134" s="313"/>
      <c r="AN134" s="313"/>
      <c r="AO134" s="313"/>
      <c r="AP134" s="313"/>
      <c r="AQ134" s="313"/>
      <c r="AR134" s="313"/>
      <c r="AS134" s="313"/>
      <c r="AT134" s="313"/>
      <c r="AU134" s="313"/>
      <c r="AV134" s="313"/>
      <c r="AW134" s="313"/>
    </row>
    <row r="135" spans="1:49" x14ac:dyDescent="0.25">
      <c r="A135" s="85"/>
      <c r="B135" s="82" t="s">
        <v>1124</v>
      </c>
      <c r="C135" s="100"/>
      <c r="D135" s="110"/>
      <c r="E135" s="27"/>
      <c r="F135" s="84"/>
      <c r="G135" s="84"/>
      <c r="H135" s="84"/>
      <c r="I135" s="84"/>
      <c r="J135" s="84"/>
      <c r="K135" s="311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3"/>
      <c r="Z135" s="313"/>
      <c r="AA135" s="313"/>
      <c r="AB135" s="313"/>
      <c r="AC135" s="313"/>
      <c r="AD135" s="313"/>
      <c r="AE135" s="313"/>
      <c r="AF135" s="313"/>
      <c r="AG135" s="313"/>
      <c r="AH135" s="313"/>
      <c r="AI135" s="313"/>
      <c r="AJ135" s="313"/>
      <c r="AK135" s="313"/>
      <c r="AL135" s="313"/>
      <c r="AM135" s="313"/>
      <c r="AN135" s="313"/>
      <c r="AO135" s="313"/>
      <c r="AP135" s="313"/>
      <c r="AQ135" s="313"/>
      <c r="AR135" s="313"/>
      <c r="AS135" s="313"/>
      <c r="AT135" s="313"/>
      <c r="AU135" s="313"/>
      <c r="AV135" s="313"/>
      <c r="AW135" s="313"/>
    </row>
    <row r="136" spans="1:49" x14ac:dyDescent="0.25">
      <c r="A136" s="94" t="s">
        <v>1125</v>
      </c>
      <c r="B136" s="103" t="s">
        <v>1126</v>
      </c>
      <c r="C136" s="104" t="s">
        <v>1127</v>
      </c>
      <c r="D136" s="50" t="s">
        <v>773</v>
      </c>
      <c r="E136" s="27"/>
      <c r="F136" s="29">
        <v>19685.8</v>
      </c>
      <c r="G136" s="29">
        <f>+E136+F136</f>
        <v>19685.8</v>
      </c>
      <c r="H136" s="29">
        <v>0</v>
      </c>
      <c r="I136" s="29">
        <v>0</v>
      </c>
      <c r="J136" s="29">
        <f>H136+I136</f>
        <v>0</v>
      </c>
      <c r="K136" s="31">
        <f>+G136-J136</f>
        <v>19685.8</v>
      </c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  <c r="AA136" s="313"/>
      <c r="AB136" s="313"/>
      <c r="AC136" s="313"/>
      <c r="AD136" s="313"/>
      <c r="AE136" s="313"/>
      <c r="AF136" s="313"/>
      <c r="AG136" s="313"/>
      <c r="AH136" s="313"/>
      <c r="AI136" s="313"/>
      <c r="AJ136" s="313"/>
      <c r="AK136" s="313"/>
      <c r="AL136" s="313"/>
      <c r="AM136" s="313"/>
      <c r="AN136" s="313"/>
      <c r="AO136" s="313"/>
      <c r="AP136" s="313"/>
      <c r="AQ136" s="313"/>
      <c r="AR136" s="313"/>
      <c r="AS136" s="313"/>
      <c r="AT136" s="313"/>
      <c r="AU136" s="313"/>
      <c r="AV136" s="313"/>
      <c r="AW136" s="313"/>
    </row>
    <row r="137" spans="1:49" ht="16.5" thickBot="1" x14ac:dyDescent="0.3">
      <c r="A137" s="85"/>
      <c r="B137" s="81" t="s">
        <v>855</v>
      </c>
      <c r="C137" s="111"/>
      <c r="D137" s="109"/>
      <c r="E137" s="57">
        <f>SUM(E136)</f>
        <v>0</v>
      </c>
      <c r="F137" s="57">
        <f t="shared" ref="F137:K137" si="22">SUM(F136)</f>
        <v>19685.8</v>
      </c>
      <c r="G137" s="57">
        <f>SUM(G136)</f>
        <v>19685.8</v>
      </c>
      <c r="H137" s="57">
        <f t="shared" si="22"/>
        <v>0</v>
      </c>
      <c r="I137" s="57">
        <f t="shared" si="22"/>
        <v>0</v>
      </c>
      <c r="J137" s="57">
        <f t="shared" si="22"/>
        <v>0</v>
      </c>
      <c r="K137" s="310">
        <f t="shared" si="22"/>
        <v>19685.8</v>
      </c>
      <c r="M137" s="313"/>
      <c r="N137" s="313"/>
      <c r="O137" s="313"/>
      <c r="P137" s="313"/>
      <c r="Q137" s="313"/>
      <c r="R137" s="313"/>
      <c r="S137" s="313"/>
      <c r="T137" s="313"/>
      <c r="U137" s="313"/>
      <c r="V137" s="313"/>
      <c r="W137" s="313"/>
      <c r="X137" s="313"/>
      <c r="Y137" s="313"/>
      <c r="Z137" s="313"/>
      <c r="AA137" s="313"/>
      <c r="AB137" s="313"/>
      <c r="AC137" s="313"/>
      <c r="AD137" s="313"/>
      <c r="AE137" s="313"/>
      <c r="AF137" s="313"/>
      <c r="AG137" s="313"/>
      <c r="AH137" s="313"/>
      <c r="AI137" s="313"/>
      <c r="AJ137" s="313"/>
      <c r="AK137" s="313"/>
      <c r="AL137" s="313"/>
      <c r="AM137" s="313"/>
      <c r="AN137" s="313"/>
      <c r="AO137" s="313"/>
      <c r="AP137" s="313"/>
      <c r="AQ137" s="313"/>
      <c r="AR137" s="313"/>
      <c r="AS137" s="313"/>
      <c r="AT137" s="313"/>
      <c r="AU137" s="313"/>
      <c r="AV137" s="313"/>
      <c r="AW137" s="313"/>
    </row>
    <row r="138" spans="1:49" ht="16.5" thickTop="1" x14ac:dyDescent="0.25">
      <c r="A138" s="131"/>
      <c r="B138" s="132"/>
      <c r="C138" s="132"/>
      <c r="D138" s="132"/>
      <c r="E138" s="137"/>
      <c r="F138" s="137"/>
      <c r="G138" s="137"/>
      <c r="H138" s="137"/>
      <c r="I138" s="137"/>
      <c r="J138" s="137"/>
      <c r="K138" s="137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3"/>
      <c r="X138" s="313"/>
      <c r="Y138" s="313"/>
      <c r="Z138" s="313"/>
      <c r="AA138" s="313"/>
      <c r="AB138" s="313"/>
      <c r="AC138" s="313"/>
      <c r="AD138" s="313"/>
      <c r="AE138" s="313"/>
      <c r="AF138" s="313"/>
      <c r="AG138" s="313"/>
      <c r="AH138" s="313"/>
      <c r="AI138" s="313"/>
      <c r="AJ138" s="313"/>
      <c r="AK138" s="313"/>
      <c r="AL138" s="313"/>
      <c r="AM138" s="313"/>
      <c r="AN138" s="313"/>
      <c r="AO138" s="313"/>
      <c r="AP138" s="313"/>
      <c r="AQ138" s="313"/>
      <c r="AR138" s="313"/>
      <c r="AS138" s="313"/>
      <c r="AT138" s="313"/>
      <c r="AU138" s="313"/>
      <c r="AV138" s="313"/>
      <c r="AW138" s="313"/>
    </row>
    <row r="139" spans="1:49" x14ac:dyDescent="0.25">
      <c r="A139" s="85"/>
      <c r="B139" s="82" t="s">
        <v>1128</v>
      </c>
      <c r="C139" s="100"/>
      <c r="D139" s="110"/>
      <c r="E139" s="27"/>
      <c r="F139" s="29"/>
      <c r="G139" s="29"/>
      <c r="H139" s="29"/>
      <c r="I139" s="29"/>
      <c r="J139" s="29"/>
      <c r="K139" s="31"/>
      <c r="M139" s="313"/>
      <c r="N139" s="313"/>
      <c r="O139" s="313"/>
      <c r="P139" s="313"/>
      <c r="Q139" s="313"/>
      <c r="R139" s="313"/>
      <c r="S139" s="313"/>
      <c r="T139" s="313"/>
      <c r="U139" s="313"/>
      <c r="V139" s="313"/>
      <c r="W139" s="313"/>
      <c r="X139" s="313"/>
      <c r="Y139" s="313"/>
      <c r="Z139" s="313"/>
      <c r="AA139" s="313"/>
      <c r="AB139" s="313"/>
      <c r="AC139" s="313"/>
      <c r="AD139" s="313"/>
      <c r="AE139" s="313"/>
      <c r="AF139" s="313"/>
      <c r="AG139" s="313"/>
      <c r="AH139" s="313"/>
      <c r="AI139" s="313"/>
      <c r="AJ139" s="313"/>
      <c r="AK139" s="313"/>
      <c r="AL139" s="313"/>
      <c r="AM139" s="313"/>
      <c r="AN139" s="313"/>
      <c r="AO139" s="313"/>
      <c r="AP139" s="313"/>
      <c r="AQ139" s="313"/>
      <c r="AR139" s="313"/>
      <c r="AS139" s="313"/>
      <c r="AT139" s="313"/>
      <c r="AU139" s="313"/>
      <c r="AV139" s="313"/>
      <c r="AW139" s="313"/>
    </row>
    <row r="140" spans="1:49" x14ac:dyDescent="0.25">
      <c r="A140" s="94" t="s">
        <v>1129</v>
      </c>
      <c r="B140" s="103" t="s">
        <v>1130</v>
      </c>
      <c r="C140" s="104" t="s">
        <v>1131</v>
      </c>
      <c r="D140" s="50" t="s">
        <v>1120</v>
      </c>
      <c r="E140" s="27"/>
      <c r="F140" s="29">
        <v>48558.3</v>
      </c>
      <c r="G140" s="29">
        <f>+E140+F140</f>
        <v>48558.3</v>
      </c>
      <c r="H140" s="29">
        <v>2080.9899999999998</v>
      </c>
      <c r="I140" s="29">
        <v>0</v>
      </c>
      <c r="J140" s="29">
        <v>2080.9899999999998</v>
      </c>
      <c r="K140" s="31">
        <f>+G140-J140</f>
        <v>46477.310000000005</v>
      </c>
      <c r="M140" s="313"/>
      <c r="N140" s="313"/>
      <c r="O140" s="313"/>
      <c r="P140" s="313"/>
      <c r="Q140" s="313"/>
      <c r="R140" s="313"/>
      <c r="S140" s="313"/>
      <c r="T140" s="313"/>
      <c r="U140" s="313"/>
      <c r="V140" s="313"/>
      <c r="W140" s="313"/>
      <c r="X140" s="313"/>
      <c r="Y140" s="313"/>
      <c r="Z140" s="313"/>
      <c r="AA140" s="313"/>
      <c r="AB140" s="313"/>
      <c r="AC140" s="313"/>
      <c r="AD140" s="313"/>
      <c r="AE140" s="313"/>
      <c r="AF140" s="313"/>
      <c r="AG140" s="313"/>
      <c r="AH140" s="313"/>
      <c r="AI140" s="313"/>
      <c r="AJ140" s="313"/>
      <c r="AK140" s="313"/>
      <c r="AL140" s="313"/>
      <c r="AM140" s="313"/>
      <c r="AN140" s="313"/>
      <c r="AO140" s="313"/>
      <c r="AP140" s="313"/>
      <c r="AQ140" s="313"/>
      <c r="AR140" s="313"/>
      <c r="AS140" s="313"/>
      <c r="AT140" s="313"/>
      <c r="AU140" s="313"/>
      <c r="AV140" s="313"/>
      <c r="AW140" s="313"/>
    </row>
    <row r="141" spans="1:49" x14ac:dyDescent="0.25">
      <c r="A141" s="94" t="s">
        <v>1132</v>
      </c>
      <c r="B141" s="103" t="s">
        <v>1133</v>
      </c>
      <c r="C141" s="104" t="s">
        <v>1134</v>
      </c>
      <c r="D141" s="50" t="s">
        <v>773</v>
      </c>
      <c r="E141" s="27"/>
      <c r="F141" s="29">
        <v>19685.8</v>
      </c>
      <c r="G141" s="29">
        <f>+E141+F141</f>
        <v>19685.8</v>
      </c>
      <c r="H141" s="29">
        <v>0</v>
      </c>
      <c r="I141" s="29">
        <v>0</v>
      </c>
      <c r="J141" s="29">
        <f t="shared" si="16"/>
        <v>0</v>
      </c>
      <c r="K141" s="31">
        <f>+G141-J141</f>
        <v>19685.8</v>
      </c>
      <c r="M141" s="313"/>
      <c r="N141" s="313"/>
      <c r="O141" s="313"/>
      <c r="P141" s="313"/>
      <c r="Q141" s="313"/>
      <c r="R141" s="313"/>
      <c r="S141" s="313"/>
      <c r="T141" s="313"/>
      <c r="U141" s="313"/>
      <c r="V141" s="313"/>
      <c r="W141" s="313"/>
      <c r="X141" s="313"/>
      <c r="Y141" s="313"/>
      <c r="Z141" s="313"/>
      <c r="AA141" s="313"/>
      <c r="AB141" s="313"/>
      <c r="AC141" s="313"/>
      <c r="AD141" s="313"/>
      <c r="AE141" s="313"/>
      <c r="AF141" s="313"/>
      <c r="AG141" s="313"/>
      <c r="AH141" s="313"/>
      <c r="AI141" s="313"/>
      <c r="AJ141" s="313"/>
      <c r="AK141" s="313"/>
      <c r="AL141" s="313"/>
      <c r="AM141" s="313"/>
      <c r="AN141" s="313"/>
      <c r="AO141" s="313"/>
      <c r="AP141" s="313"/>
      <c r="AQ141" s="313"/>
      <c r="AR141" s="313"/>
      <c r="AS141" s="313"/>
      <c r="AT141" s="313"/>
      <c r="AU141" s="313"/>
      <c r="AV141" s="313"/>
      <c r="AW141" s="313"/>
    </row>
    <row r="142" spans="1:49" x14ac:dyDescent="0.25">
      <c r="A142" s="94" t="s">
        <v>1135</v>
      </c>
      <c r="B142" s="103" t="s">
        <v>1136</v>
      </c>
      <c r="C142" s="104" t="s">
        <v>1137</v>
      </c>
      <c r="D142" s="50" t="s">
        <v>773</v>
      </c>
      <c r="E142" s="27"/>
      <c r="F142" s="29">
        <v>19685.8</v>
      </c>
      <c r="G142" s="29">
        <f>+E142+F142</f>
        <v>19685.8</v>
      </c>
      <c r="H142" s="29">
        <v>0</v>
      </c>
      <c r="I142" s="29">
        <v>0</v>
      </c>
      <c r="J142" s="29">
        <f t="shared" si="16"/>
        <v>0</v>
      </c>
      <c r="K142" s="31">
        <f>+G142-J142</f>
        <v>19685.8</v>
      </c>
      <c r="M142" s="313"/>
      <c r="N142" s="313"/>
      <c r="O142" s="313"/>
      <c r="P142" s="313"/>
      <c r="Q142" s="313"/>
      <c r="R142" s="313"/>
      <c r="S142" s="313"/>
      <c r="T142" s="313"/>
      <c r="U142" s="313"/>
      <c r="V142" s="313"/>
      <c r="W142" s="313"/>
      <c r="X142" s="313"/>
      <c r="Y142" s="313"/>
      <c r="Z142" s="313"/>
      <c r="AA142" s="313"/>
      <c r="AB142" s="313"/>
      <c r="AC142" s="313"/>
      <c r="AD142" s="313"/>
      <c r="AE142" s="313"/>
      <c r="AF142" s="313"/>
      <c r="AG142" s="313"/>
      <c r="AH142" s="313"/>
      <c r="AI142" s="313"/>
      <c r="AJ142" s="313"/>
      <c r="AK142" s="313"/>
      <c r="AL142" s="313"/>
      <c r="AM142" s="313"/>
      <c r="AN142" s="313"/>
      <c r="AO142" s="313"/>
      <c r="AP142" s="313"/>
      <c r="AQ142" s="313"/>
      <c r="AR142" s="313"/>
      <c r="AS142" s="313"/>
      <c r="AT142" s="313"/>
      <c r="AU142" s="313"/>
      <c r="AV142" s="313"/>
      <c r="AW142" s="313"/>
    </row>
    <row r="143" spans="1:49" ht="16.5" thickBot="1" x14ac:dyDescent="0.3">
      <c r="A143" s="85"/>
      <c r="B143" s="81" t="s">
        <v>855</v>
      </c>
      <c r="C143" s="111"/>
      <c r="D143" s="109"/>
      <c r="E143" s="57">
        <f t="shared" ref="E143:K143" si="23">SUM(E140:E142)</f>
        <v>0</v>
      </c>
      <c r="F143" s="57">
        <f t="shared" si="23"/>
        <v>87929.900000000009</v>
      </c>
      <c r="G143" s="57">
        <f t="shared" si="23"/>
        <v>87929.900000000009</v>
      </c>
      <c r="H143" s="57">
        <f t="shared" si="23"/>
        <v>2080.9899999999998</v>
      </c>
      <c r="I143" s="57">
        <f t="shared" si="23"/>
        <v>0</v>
      </c>
      <c r="J143" s="57">
        <f t="shared" si="23"/>
        <v>2080.9899999999998</v>
      </c>
      <c r="K143" s="310">
        <f t="shared" si="23"/>
        <v>85848.91</v>
      </c>
      <c r="M143" s="313"/>
      <c r="N143" s="313"/>
      <c r="O143" s="313"/>
      <c r="P143" s="313"/>
      <c r="Q143" s="313"/>
      <c r="R143" s="313"/>
      <c r="S143" s="313"/>
      <c r="T143" s="313"/>
      <c r="U143" s="313"/>
      <c r="V143" s="313"/>
      <c r="W143" s="313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313"/>
      <c r="AK143" s="313"/>
      <c r="AL143" s="313"/>
      <c r="AM143" s="313"/>
      <c r="AN143" s="313"/>
      <c r="AO143" s="313"/>
      <c r="AP143" s="313"/>
      <c r="AQ143" s="313"/>
      <c r="AR143" s="313"/>
      <c r="AS143" s="313"/>
      <c r="AT143" s="313"/>
      <c r="AU143" s="313"/>
      <c r="AV143" s="313"/>
      <c r="AW143" s="313"/>
    </row>
    <row r="144" spans="1:49" ht="16.5" thickTop="1" x14ac:dyDescent="0.25">
      <c r="A144" s="131"/>
      <c r="B144" s="132"/>
      <c r="C144" s="132"/>
      <c r="D144" s="132"/>
      <c r="E144" s="137"/>
      <c r="F144" s="137"/>
      <c r="G144" s="137"/>
      <c r="H144" s="137"/>
      <c r="I144" s="137"/>
      <c r="J144" s="137"/>
      <c r="K144" s="137"/>
      <c r="M144" s="313"/>
      <c r="N144" s="313"/>
      <c r="O144" s="313"/>
      <c r="P144" s="313"/>
      <c r="Q144" s="313"/>
      <c r="R144" s="313"/>
      <c r="S144" s="313"/>
      <c r="T144" s="313"/>
      <c r="U144" s="313"/>
      <c r="V144" s="313"/>
      <c r="W144" s="313"/>
      <c r="X144" s="313"/>
      <c r="Y144" s="313"/>
      <c r="Z144" s="313"/>
      <c r="AA144" s="313"/>
      <c r="AB144" s="313"/>
      <c r="AC144" s="313"/>
      <c r="AD144" s="313"/>
      <c r="AE144" s="313"/>
      <c r="AF144" s="313"/>
      <c r="AG144" s="313"/>
      <c r="AH144" s="313"/>
      <c r="AI144" s="313"/>
      <c r="AJ144" s="313"/>
      <c r="AK144" s="313"/>
      <c r="AL144" s="313"/>
      <c r="AM144" s="313"/>
      <c r="AN144" s="313"/>
      <c r="AO144" s="313"/>
      <c r="AP144" s="313"/>
      <c r="AQ144" s="313"/>
      <c r="AR144" s="313"/>
      <c r="AS144" s="313"/>
      <c r="AT144" s="313"/>
      <c r="AU144" s="313"/>
      <c r="AV144" s="313"/>
      <c r="AW144" s="313"/>
    </row>
    <row r="145" spans="1:49" x14ac:dyDescent="0.25">
      <c r="A145" s="85"/>
      <c r="B145" s="111" t="s">
        <v>1138</v>
      </c>
      <c r="C145" s="111"/>
      <c r="D145" s="109"/>
      <c r="E145" s="83"/>
      <c r="F145" s="84"/>
      <c r="G145" s="84"/>
      <c r="H145" s="84"/>
      <c r="I145" s="84"/>
      <c r="J145" s="84"/>
      <c r="K145" s="311"/>
      <c r="M145" s="313"/>
      <c r="N145" s="313"/>
      <c r="O145" s="313"/>
      <c r="P145" s="313"/>
      <c r="Q145" s="313"/>
      <c r="R145" s="313"/>
      <c r="S145" s="313"/>
      <c r="T145" s="313"/>
      <c r="U145" s="313"/>
      <c r="V145" s="313"/>
      <c r="W145" s="313"/>
      <c r="X145" s="313"/>
      <c r="Y145" s="313"/>
      <c r="Z145" s="313"/>
      <c r="AA145" s="313"/>
      <c r="AB145" s="313"/>
      <c r="AC145" s="313"/>
      <c r="AD145" s="313"/>
      <c r="AE145" s="313"/>
      <c r="AF145" s="313"/>
      <c r="AG145" s="313"/>
      <c r="AH145" s="313"/>
      <c r="AI145" s="313"/>
      <c r="AJ145" s="313"/>
      <c r="AK145" s="313"/>
      <c r="AL145" s="313"/>
      <c r="AM145" s="313"/>
      <c r="AN145" s="313"/>
      <c r="AO145" s="313"/>
      <c r="AP145" s="313"/>
      <c r="AQ145" s="313"/>
      <c r="AR145" s="313"/>
      <c r="AS145" s="313"/>
      <c r="AT145" s="313"/>
      <c r="AU145" s="313"/>
      <c r="AV145" s="313"/>
      <c r="AW145" s="313"/>
    </row>
    <row r="146" spans="1:49" x14ac:dyDescent="0.25">
      <c r="A146" s="94" t="s">
        <v>1139</v>
      </c>
      <c r="B146" s="102" t="s">
        <v>1140</v>
      </c>
      <c r="C146" s="50" t="s">
        <v>1141</v>
      </c>
      <c r="D146" s="104" t="s">
        <v>773</v>
      </c>
      <c r="E146" s="43"/>
      <c r="F146" s="29">
        <v>19685.8</v>
      </c>
      <c r="G146" s="29">
        <f>+E146+F146</f>
        <v>19685.8</v>
      </c>
      <c r="H146" s="28">
        <v>0</v>
      </c>
      <c r="I146" s="29">
        <v>0</v>
      </c>
      <c r="J146" s="29">
        <f>H146+I146</f>
        <v>0</v>
      </c>
      <c r="K146" s="31">
        <f>+G146-J146</f>
        <v>19685.8</v>
      </c>
      <c r="M146" s="313"/>
      <c r="N146" s="313"/>
      <c r="O146" s="313"/>
      <c r="P146" s="313"/>
      <c r="Q146" s="313"/>
      <c r="R146" s="313"/>
      <c r="S146" s="313"/>
      <c r="T146" s="313"/>
      <c r="U146" s="313"/>
      <c r="V146" s="313"/>
      <c r="W146" s="313"/>
      <c r="X146" s="313"/>
      <c r="Y146" s="313"/>
      <c r="Z146" s="313"/>
      <c r="AA146" s="313"/>
      <c r="AB146" s="313"/>
      <c r="AC146" s="313"/>
      <c r="AD146" s="313"/>
      <c r="AE146" s="313"/>
      <c r="AF146" s="313"/>
      <c r="AG146" s="313"/>
      <c r="AH146" s="313"/>
      <c r="AI146" s="313"/>
      <c r="AJ146" s="313"/>
      <c r="AK146" s="313"/>
      <c r="AL146" s="313"/>
      <c r="AM146" s="313"/>
      <c r="AN146" s="313"/>
      <c r="AO146" s="313"/>
      <c r="AP146" s="313"/>
      <c r="AQ146" s="313"/>
      <c r="AR146" s="313"/>
      <c r="AS146" s="313"/>
      <c r="AT146" s="313"/>
      <c r="AU146" s="313"/>
      <c r="AV146" s="313"/>
      <c r="AW146" s="313"/>
    </row>
    <row r="147" spans="1:49" x14ac:dyDescent="0.25">
      <c r="A147" s="94" t="s">
        <v>1142</v>
      </c>
      <c r="B147" s="102" t="s">
        <v>1143</v>
      </c>
      <c r="C147" s="50" t="s">
        <v>1144</v>
      </c>
      <c r="D147" s="104" t="s">
        <v>773</v>
      </c>
      <c r="E147" s="43"/>
      <c r="F147" s="29">
        <v>19685.8</v>
      </c>
      <c r="G147" s="29">
        <f>+E147+F147</f>
        <v>19685.8</v>
      </c>
      <c r="H147" s="28">
        <v>0</v>
      </c>
      <c r="I147" s="29">
        <v>0</v>
      </c>
      <c r="J147" s="29">
        <f>H147+I147</f>
        <v>0</v>
      </c>
      <c r="K147" s="31">
        <f>+G147-J147</f>
        <v>19685.8</v>
      </c>
      <c r="M147" s="313"/>
      <c r="N147" s="313"/>
      <c r="O147" s="313"/>
      <c r="P147" s="313"/>
      <c r="Q147" s="313"/>
      <c r="R147" s="313"/>
      <c r="S147" s="313"/>
      <c r="T147" s="313"/>
      <c r="U147" s="313"/>
      <c r="V147" s="313"/>
      <c r="W147" s="313"/>
      <c r="X147" s="313"/>
      <c r="Y147" s="313"/>
      <c r="Z147" s="313"/>
      <c r="AA147" s="313"/>
      <c r="AB147" s="313"/>
      <c r="AC147" s="313"/>
      <c r="AD147" s="313"/>
      <c r="AE147" s="313"/>
      <c r="AF147" s="313"/>
      <c r="AG147" s="313"/>
      <c r="AH147" s="313"/>
      <c r="AI147" s="313"/>
      <c r="AJ147" s="313"/>
      <c r="AK147" s="313"/>
      <c r="AL147" s="313"/>
      <c r="AM147" s="313"/>
      <c r="AN147" s="313"/>
      <c r="AO147" s="313"/>
      <c r="AP147" s="313"/>
      <c r="AQ147" s="313"/>
      <c r="AR147" s="313"/>
      <c r="AS147" s="313"/>
      <c r="AT147" s="313"/>
      <c r="AU147" s="313"/>
      <c r="AV147" s="313"/>
      <c r="AW147" s="313"/>
    </row>
    <row r="148" spans="1:49" ht="16.5" thickBot="1" x14ac:dyDescent="0.3">
      <c r="A148" s="85"/>
      <c r="B148" s="81" t="s">
        <v>855</v>
      </c>
      <c r="C148" s="100"/>
      <c r="D148" s="110"/>
      <c r="E148" s="57">
        <f t="shared" ref="E148:K148" si="24">SUM(E146:E147)</f>
        <v>0</v>
      </c>
      <c r="F148" s="57">
        <f t="shared" si="24"/>
        <v>39371.599999999999</v>
      </c>
      <c r="G148" s="57">
        <f t="shared" si="24"/>
        <v>39371.599999999999</v>
      </c>
      <c r="H148" s="57">
        <f t="shared" si="24"/>
        <v>0</v>
      </c>
      <c r="I148" s="57">
        <f t="shared" si="24"/>
        <v>0</v>
      </c>
      <c r="J148" s="57">
        <f t="shared" si="24"/>
        <v>0</v>
      </c>
      <c r="K148" s="310">
        <f t="shared" si="24"/>
        <v>39371.599999999999</v>
      </c>
      <c r="M148" s="313"/>
      <c r="N148" s="313"/>
      <c r="O148" s="313"/>
      <c r="P148" s="313"/>
      <c r="Q148" s="313"/>
      <c r="R148" s="313"/>
      <c r="S148" s="313"/>
      <c r="T148" s="313"/>
      <c r="U148" s="313"/>
      <c r="V148" s="313"/>
      <c r="W148" s="313"/>
      <c r="X148" s="313"/>
      <c r="Y148" s="313"/>
      <c r="Z148" s="313"/>
      <c r="AA148" s="313"/>
      <c r="AB148" s="313"/>
      <c r="AC148" s="313"/>
      <c r="AD148" s="313"/>
      <c r="AE148" s="313"/>
      <c r="AF148" s="313"/>
      <c r="AG148" s="313"/>
      <c r="AH148" s="313"/>
      <c r="AI148" s="313"/>
      <c r="AJ148" s="313"/>
      <c r="AK148" s="313"/>
      <c r="AL148" s="313"/>
      <c r="AM148" s="313"/>
      <c r="AN148" s="313"/>
      <c r="AO148" s="313"/>
      <c r="AP148" s="313"/>
      <c r="AQ148" s="313"/>
      <c r="AR148" s="313"/>
      <c r="AS148" s="313"/>
      <c r="AT148" s="313"/>
      <c r="AU148" s="313"/>
      <c r="AV148" s="313"/>
      <c r="AW148" s="313"/>
    </row>
    <row r="149" spans="1:49" ht="16.5" thickTop="1" x14ac:dyDescent="0.25">
      <c r="A149" s="691"/>
      <c r="B149" s="692"/>
      <c r="C149" s="692"/>
      <c r="D149" s="692"/>
      <c r="E149" s="693"/>
      <c r="F149" s="693"/>
      <c r="G149" s="693"/>
      <c r="H149" s="693"/>
      <c r="I149" s="693"/>
      <c r="J149" s="693"/>
      <c r="K149" s="694"/>
      <c r="M149" s="313"/>
      <c r="N149" s="313"/>
      <c r="O149" s="313"/>
      <c r="P149" s="313"/>
      <c r="Q149" s="313"/>
      <c r="R149" s="313"/>
      <c r="S149" s="313"/>
      <c r="T149" s="313"/>
      <c r="U149" s="313"/>
      <c r="V149" s="313"/>
      <c r="W149" s="313"/>
      <c r="X149" s="313"/>
      <c r="Y149" s="313"/>
      <c r="Z149" s="313"/>
      <c r="AA149" s="313"/>
      <c r="AB149" s="313"/>
      <c r="AC149" s="313"/>
      <c r="AD149" s="313"/>
      <c r="AE149" s="313"/>
      <c r="AF149" s="313"/>
      <c r="AG149" s="313"/>
      <c r="AH149" s="313"/>
      <c r="AI149" s="313"/>
      <c r="AJ149" s="313"/>
      <c r="AK149" s="313"/>
      <c r="AL149" s="313"/>
      <c r="AM149" s="313"/>
      <c r="AN149" s="313"/>
      <c r="AO149" s="313"/>
      <c r="AP149" s="313"/>
      <c r="AQ149" s="313"/>
      <c r="AR149" s="313"/>
      <c r="AS149" s="313"/>
      <c r="AT149" s="313"/>
      <c r="AU149" s="313"/>
      <c r="AV149" s="313"/>
      <c r="AW149" s="313"/>
    </row>
    <row r="150" spans="1:49" x14ac:dyDescent="0.25">
      <c r="A150" s="85"/>
      <c r="B150" s="82" t="s">
        <v>1145</v>
      </c>
      <c r="C150" s="100"/>
      <c r="D150" s="110"/>
      <c r="E150" s="27"/>
      <c r="F150" s="84"/>
      <c r="G150" s="84"/>
      <c r="H150" s="84"/>
      <c r="I150" s="84"/>
      <c r="J150" s="84"/>
      <c r="K150" s="311"/>
      <c r="M150" s="313"/>
      <c r="N150" s="313"/>
      <c r="O150" s="313"/>
      <c r="P150" s="313"/>
      <c r="Q150" s="313"/>
      <c r="R150" s="313"/>
      <c r="S150" s="313"/>
      <c r="T150" s="313"/>
      <c r="U150" s="313"/>
      <c r="V150" s="313"/>
      <c r="W150" s="313"/>
      <c r="X150" s="313"/>
      <c r="Y150" s="313"/>
      <c r="Z150" s="313"/>
      <c r="AA150" s="313"/>
      <c r="AB150" s="313"/>
      <c r="AC150" s="313"/>
      <c r="AD150" s="313"/>
      <c r="AE150" s="313"/>
      <c r="AF150" s="313"/>
      <c r="AG150" s="313"/>
      <c r="AH150" s="313"/>
      <c r="AI150" s="313"/>
      <c r="AJ150" s="313"/>
      <c r="AK150" s="313"/>
      <c r="AL150" s="313"/>
      <c r="AM150" s="313"/>
      <c r="AN150" s="313"/>
      <c r="AO150" s="313"/>
      <c r="AP150" s="313"/>
      <c r="AQ150" s="313"/>
      <c r="AR150" s="313"/>
      <c r="AS150" s="313"/>
      <c r="AT150" s="313"/>
      <c r="AU150" s="313"/>
      <c r="AV150" s="313"/>
      <c r="AW150" s="313"/>
    </row>
    <row r="151" spans="1:49" x14ac:dyDescent="0.25">
      <c r="A151" s="94" t="s">
        <v>1146</v>
      </c>
      <c r="B151" s="103" t="s">
        <v>1147</v>
      </c>
      <c r="C151" s="104" t="s">
        <v>1148</v>
      </c>
      <c r="D151" s="104" t="s">
        <v>338</v>
      </c>
      <c r="E151" s="43"/>
      <c r="F151" s="29">
        <v>48558.3</v>
      </c>
      <c r="G151" s="29">
        <f>+E151+F151</f>
        <v>48558.3</v>
      </c>
      <c r="H151" s="29">
        <v>2080.9899999999998</v>
      </c>
      <c r="I151" s="45">
        <v>2864.72</v>
      </c>
      <c r="J151" s="29">
        <f>H151+I151</f>
        <v>4945.7099999999991</v>
      </c>
      <c r="K151" s="31">
        <f>+G151-J151</f>
        <v>43612.590000000004</v>
      </c>
      <c r="M151" s="313"/>
      <c r="N151" s="313"/>
      <c r="O151" s="313"/>
      <c r="P151" s="313"/>
      <c r="Q151" s="313"/>
      <c r="R151" s="313"/>
      <c r="S151" s="313"/>
      <c r="T151" s="313"/>
      <c r="U151" s="313"/>
      <c r="V151" s="313"/>
      <c r="W151" s="313"/>
      <c r="X151" s="313"/>
      <c r="Y151" s="313"/>
      <c r="Z151" s="313"/>
      <c r="AA151" s="313"/>
      <c r="AB151" s="313"/>
      <c r="AC151" s="313"/>
      <c r="AD151" s="313"/>
      <c r="AE151" s="313"/>
      <c r="AF151" s="313"/>
      <c r="AG151" s="313"/>
      <c r="AH151" s="313"/>
      <c r="AI151" s="313"/>
      <c r="AJ151" s="313"/>
      <c r="AK151" s="313"/>
      <c r="AL151" s="313"/>
      <c r="AM151" s="313"/>
      <c r="AN151" s="313"/>
      <c r="AO151" s="313"/>
      <c r="AP151" s="313"/>
      <c r="AQ151" s="313"/>
      <c r="AR151" s="313"/>
      <c r="AS151" s="313"/>
      <c r="AT151" s="313"/>
      <c r="AU151" s="313"/>
      <c r="AV151" s="313"/>
      <c r="AW151" s="313"/>
    </row>
    <row r="152" spans="1:49" ht="16.5" thickBot="1" x14ac:dyDescent="0.3">
      <c r="A152" s="85"/>
      <c r="B152" s="81" t="s">
        <v>855</v>
      </c>
      <c r="C152" s="111"/>
      <c r="D152" s="109"/>
      <c r="E152" s="57">
        <f t="shared" ref="E152:K152" si="25">SUM(E151)</f>
        <v>0</v>
      </c>
      <c r="F152" s="57">
        <f t="shared" si="25"/>
        <v>48558.3</v>
      </c>
      <c r="G152" s="57">
        <f t="shared" si="25"/>
        <v>48558.3</v>
      </c>
      <c r="H152" s="57">
        <f t="shared" si="25"/>
        <v>2080.9899999999998</v>
      </c>
      <c r="I152" s="57">
        <f t="shared" si="25"/>
        <v>2864.72</v>
      </c>
      <c r="J152" s="57">
        <f t="shared" si="25"/>
        <v>4945.7099999999991</v>
      </c>
      <c r="K152" s="310">
        <f t="shared" si="25"/>
        <v>43612.590000000004</v>
      </c>
      <c r="M152" s="313"/>
      <c r="N152" s="313"/>
      <c r="O152" s="313"/>
      <c r="P152" s="313"/>
      <c r="Q152" s="313"/>
      <c r="R152" s="313"/>
      <c r="S152" s="313"/>
      <c r="T152" s="313"/>
      <c r="U152" s="313"/>
      <c r="V152" s="313"/>
      <c r="W152" s="313"/>
      <c r="X152" s="313"/>
      <c r="Y152" s="313"/>
      <c r="Z152" s="313"/>
      <c r="AA152" s="313"/>
      <c r="AB152" s="313"/>
      <c r="AC152" s="313"/>
      <c r="AD152" s="313"/>
      <c r="AE152" s="313"/>
      <c r="AF152" s="313"/>
      <c r="AG152" s="313"/>
      <c r="AH152" s="313"/>
      <c r="AI152" s="313"/>
      <c r="AJ152" s="313"/>
      <c r="AK152" s="313"/>
      <c r="AL152" s="313"/>
      <c r="AM152" s="313"/>
      <c r="AN152" s="313"/>
      <c r="AO152" s="313"/>
      <c r="AP152" s="313"/>
      <c r="AQ152" s="313"/>
      <c r="AR152" s="313"/>
      <c r="AS152" s="313"/>
      <c r="AT152" s="313"/>
      <c r="AU152" s="313"/>
      <c r="AV152" s="313"/>
      <c r="AW152" s="313"/>
    </row>
    <row r="153" spans="1:49" ht="16.5" thickTop="1" x14ac:dyDescent="0.25">
      <c r="A153" s="131"/>
      <c r="B153" s="132"/>
      <c r="C153" s="132"/>
      <c r="D153" s="132"/>
      <c r="E153" s="137"/>
      <c r="F153" s="137"/>
      <c r="G153" s="137"/>
      <c r="H153" s="137"/>
      <c r="I153" s="137"/>
      <c r="J153" s="137"/>
      <c r="K153" s="137"/>
      <c r="M153" s="313"/>
      <c r="N153" s="313"/>
      <c r="O153" s="313"/>
      <c r="P153" s="313"/>
      <c r="Q153" s="313"/>
      <c r="R153" s="313"/>
      <c r="S153" s="313"/>
      <c r="T153" s="313"/>
      <c r="U153" s="313"/>
      <c r="V153" s="313"/>
      <c r="W153" s="313"/>
      <c r="X153" s="313"/>
      <c r="Y153" s="313"/>
      <c r="Z153" s="313"/>
      <c r="AA153" s="313"/>
      <c r="AB153" s="313"/>
      <c r="AC153" s="313"/>
      <c r="AD153" s="313"/>
      <c r="AE153" s="313"/>
      <c r="AF153" s="313"/>
      <c r="AG153" s="313"/>
      <c r="AH153" s="313"/>
      <c r="AI153" s="313"/>
      <c r="AJ153" s="313"/>
      <c r="AK153" s="313"/>
      <c r="AL153" s="313"/>
      <c r="AM153" s="313"/>
      <c r="AN153" s="313"/>
      <c r="AO153" s="313"/>
      <c r="AP153" s="313"/>
      <c r="AQ153" s="313"/>
      <c r="AR153" s="313"/>
      <c r="AS153" s="313"/>
      <c r="AT153" s="313"/>
      <c r="AU153" s="313"/>
      <c r="AV153" s="313"/>
      <c r="AW153" s="313"/>
    </row>
    <row r="154" spans="1:49" x14ac:dyDescent="0.25">
      <c r="A154" s="85"/>
      <c r="B154" s="82" t="s">
        <v>1149</v>
      </c>
      <c r="C154" s="108"/>
      <c r="D154" s="110"/>
      <c r="E154" s="27"/>
      <c r="F154" s="29"/>
      <c r="G154" s="29"/>
      <c r="H154" s="29"/>
      <c r="I154" s="29"/>
      <c r="J154" s="29"/>
      <c r="K154" s="31"/>
      <c r="M154" s="313"/>
      <c r="N154" s="313"/>
      <c r="O154" s="313"/>
      <c r="P154" s="313"/>
      <c r="Q154" s="313"/>
      <c r="R154" s="313"/>
      <c r="S154" s="313"/>
      <c r="T154" s="313"/>
      <c r="U154" s="313"/>
      <c r="V154" s="313"/>
      <c r="W154" s="313"/>
      <c r="X154" s="313"/>
      <c r="Y154" s="313"/>
      <c r="Z154" s="313"/>
      <c r="AA154" s="313"/>
      <c r="AB154" s="313"/>
      <c r="AC154" s="313"/>
      <c r="AD154" s="313"/>
      <c r="AE154" s="313"/>
      <c r="AF154" s="313"/>
      <c r="AG154" s="313"/>
      <c r="AH154" s="313"/>
      <c r="AI154" s="313"/>
      <c r="AJ154" s="313"/>
      <c r="AK154" s="313"/>
      <c r="AL154" s="313"/>
      <c r="AM154" s="313"/>
      <c r="AN154" s="313"/>
      <c r="AO154" s="313"/>
      <c r="AP154" s="313"/>
      <c r="AQ154" s="313"/>
      <c r="AR154" s="313"/>
      <c r="AS154" s="313"/>
      <c r="AT154" s="313"/>
      <c r="AU154" s="313"/>
      <c r="AV154" s="313"/>
      <c r="AW154" s="313"/>
    </row>
    <row r="155" spans="1:49" x14ac:dyDescent="0.25">
      <c r="A155" s="94" t="s">
        <v>1150</v>
      </c>
      <c r="B155" s="103" t="s">
        <v>1151</v>
      </c>
      <c r="C155" s="104" t="s">
        <v>1152</v>
      </c>
      <c r="D155" s="104" t="s">
        <v>338</v>
      </c>
      <c r="E155" s="43"/>
      <c r="F155" s="29">
        <v>48558.3</v>
      </c>
      <c r="G155" s="29">
        <f>+E155+F155</f>
        <v>48558.3</v>
      </c>
      <c r="H155" s="29">
        <v>2080.9899999999998</v>
      </c>
      <c r="I155" s="29">
        <v>0</v>
      </c>
      <c r="J155" s="29">
        <f>H155+I155</f>
        <v>2080.9899999999998</v>
      </c>
      <c r="K155" s="31">
        <f>F155-J155</f>
        <v>46477.310000000005</v>
      </c>
      <c r="M155" s="313"/>
      <c r="N155" s="313"/>
      <c r="O155" s="313"/>
      <c r="P155" s="313"/>
      <c r="Q155" s="313"/>
      <c r="R155" s="313"/>
      <c r="S155" s="313"/>
      <c r="T155" s="313"/>
      <c r="U155" s="313"/>
      <c r="V155" s="313"/>
      <c r="W155" s="313"/>
      <c r="X155" s="313"/>
      <c r="Y155" s="313"/>
      <c r="Z155" s="313"/>
      <c r="AA155" s="313"/>
      <c r="AB155" s="313"/>
      <c r="AC155" s="313"/>
      <c r="AD155" s="313"/>
      <c r="AE155" s="313"/>
      <c r="AF155" s="313"/>
      <c r="AG155" s="313"/>
      <c r="AH155" s="313"/>
      <c r="AI155" s="313"/>
      <c r="AJ155" s="313"/>
      <c r="AK155" s="313"/>
      <c r="AL155" s="313"/>
      <c r="AM155" s="313"/>
      <c r="AN155" s="313"/>
      <c r="AO155" s="313"/>
      <c r="AP155" s="313"/>
      <c r="AQ155" s="313"/>
      <c r="AR155" s="313"/>
      <c r="AS155" s="313"/>
      <c r="AT155" s="313"/>
      <c r="AU155" s="313"/>
      <c r="AV155" s="313"/>
      <c r="AW155" s="313"/>
    </row>
    <row r="156" spans="1:49" x14ac:dyDescent="0.25">
      <c r="A156" s="94" t="s">
        <v>1153</v>
      </c>
      <c r="B156" s="103" t="s">
        <v>1154</v>
      </c>
      <c r="C156" s="104" t="s">
        <v>1155</v>
      </c>
      <c r="D156" s="104" t="s">
        <v>338</v>
      </c>
      <c r="E156" s="43"/>
      <c r="F156" s="29">
        <v>48558.3</v>
      </c>
      <c r="G156" s="29">
        <f>+E156+F156</f>
        <v>48558.3</v>
      </c>
      <c r="H156" s="29">
        <v>2080.9899999999998</v>
      </c>
      <c r="I156" s="29">
        <v>0</v>
      </c>
      <c r="J156" s="29">
        <f>H156+I156</f>
        <v>2080.9899999999998</v>
      </c>
      <c r="K156" s="31">
        <f>F156-J156</f>
        <v>46477.310000000005</v>
      </c>
      <c r="M156" s="313"/>
      <c r="N156" s="313"/>
      <c r="O156" s="313"/>
      <c r="P156" s="313"/>
      <c r="Q156" s="313"/>
      <c r="R156" s="313"/>
      <c r="S156" s="313"/>
      <c r="T156" s="313"/>
      <c r="U156" s="313"/>
      <c r="V156" s="313"/>
      <c r="W156" s="313"/>
      <c r="X156" s="313"/>
      <c r="Y156" s="313"/>
      <c r="Z156" s="313"/>
      <c r="AA156" s="313"/>
      <c r="AB156" s="313"/>
      <c r="AC156" s="313"/>
      <c r="AD156" s="313"/>
      <c r="AE156" s="313"/>
      <c r="AF156" s="313"/>
      <c r="AG156" s="313"/>
      <c r="AH156" s="313"/>
      <c r="AI156" s="313"/>
      <c r="AJ156" s="313"/>
      <c r="AK156" s="313"/>
      <c r="AL156" s="313"/>
      <c r="AM156" s="313"/>
      <c r="AN156" s="313"/>
      <c r="AO156" s="313"/>
      <c r="AP156" s="313"/>
      <c r="AQ156" s="313"/>
      <c r="AR156" s="313"/>
      <c r="AS156" s="313"/>
      <c r="AT156" s="313"/>
      <c r="AU156" s="313"/>
      <c r="AV156" s="313"/>
      <c r="AW156" s="313"/>
    </row>
    <row r="157" spans="1:49" ht="16.5" thickBot="1" x14ac:dyDescent="0.3">
      <c r="A157" s="85"/>
      <c r="B157" s="81" t="s">
        <v>855</v>
      </c>
      <c r="C157" s="100"/>
      <c r="D157" s="110"/>
      <c r="E157" s="57">
        <f t="shared" ref="E157:K157" si="26">SUM(E155:E156)</f>
        <v>0</v>
      </c>
      <c r="F157" s="57">
        <f t="shared" si="26"/>
        <v>97116.6</v>
      </c>
      <c r="G157" s="57">
        <f t="shared" si="26"/>
        <v>97116.6</v>
      </c>
      <c r="H157" s="57">
        <f t="shared" si="26"/>
        <v>4161.9799999999996</v>
      </c>
      <c r="I157" s="57">
        <f t="shared" si="26"/>
        <v>0</v>
      </c>
      <c r="J157" s="57">
        <f t="shared" si="26"/>
        <v>4161.9799999999996</v>
      </c>
      <c r="K157" s="310">
        <f t="shared" si="26"/>
        <v>92954.62000000001</v>
      </c>
      <c r="M157" s="313"/>
      <c r="N157" s="313"/>
      <c r="O157" s="313"/>
      <c r="P157" s="313"/>
      <c r="Q157" s="313"/>
      <c r="R157" s="313"/>
      <c r="S157" s="313"/>
      <c r="T157" s="313"/>
      <c r="U157" s="313"/>
      <c r="V157" s="313"/>
      <c r="W157" s="313"/>
      <c r="X157" s="313"/>
      <c r="Y157" s="313"/>
      <c r="Z157" s="313"/>
      <c r="AA157" s="313"/>
      <c r="AB157" s="313"/>
      <c r="AC157" s="313"/>
      <c r="AD157" s="313"/>
      <c r="AE157" s="313"/>
      <c r="AF157" s="313"/>
      <c r="AG157" s="313"/>
      <c r="AH157" s="313"/>
      <c r="AI157" s="313"/>
      <c r="AJ157" s="313"/>
      <c r="AK157" s="313"/>
      <c r="AL157" s="313"/>
      <c r="AM157" s="313"/>
      <c r="AN157" s="313"/>
      <c r="AO157" s="313"/>
      <c r="AP157" s="313"/>
      <c r="AQ157" s="313"/>
      <c r="AR157" s="313"/>
      <c r="AS157" s="313"/>
      <c r="AT157" s="313"/>
      <c r="AU157" s="313"/>
      <c r="AV157" s="313"/>
      <c r="AW157" s="313"/>
    </row>
    <row r="158" spans="1:49" ht="16.5" thickTop="1" x14ac:dyDescent="0.25">
      <c r="A158" s="131"/>
      <c r="B158" s="132"/>
      <c r="C158" s="132"/>
      <c r="D158" s="132"/>
      <c r="E158" s="137"/>
      <c r="F158" s="137"/>
      <c r="G158" s="137"/>
      <c r="H158" s="137"/>
      <c r="I158" s="137"/>
      <c r="J158" s="137"/>
      <c r="K158" s="137"/>
      <c r="M158" s="313"/>
      <c r="N158" s="313"/>
      <c r="O158" s="313"/>
      <c r="P158" s="313"/>
      <c r="Q158" s="313"/>
      <c r="R158" s="313"/>
      <c r="S158" s="313"/>
      <c r="T158" s="313"/>
      <c r="U158" s="313"/>
      <c r="V158" s="313"/>
      <c r="W158" s="313"/>
      <c r="X158" s="313"/>
      <c r="Y158" s="313"/>
      <c r="Z158" s="313"/>
      <c r="AA158" s="313"/>
      <c r="AB158" s="313"/>
      <c r="AC158" s="313"/>
      <c r="AD158" s="313"/>
      <c r="AE158" s="313"/>
      <c r="AF158" s="313"/>
      <c r="AG158" s="313"/>
      <c r="AH158" s="313"/>
      <c r="AI158" s="313"/>
      <c r="AJ158" s="313"/>
      <c r="AK158" s="313"/>
      <c r="AL158" s="313"/>
      <c r="AM158" s="313"/>
      <c r="AN158" s="313"/>
      <c r="AO158" s="313"/>
      <c r="AP158" s="313"/>
      <c r="AQ158" s="313"/>
      <c r="AR158" s="313"/>
      <c r="AS158" s="313"/>
      <c r="AT158" s="313"/>
      <c r="AU158" s="313"/>
      <c r="AV158" s="313"/>
      <c r="AW158" s="313"/>
    </row>
    <row r="159" spans="1:49" x14ac:dyDescent="0.25">
      <c r="A159" s="85"/>
      <c r="B159" s="82" t="s">
        <v>1156</v>
      </c>
      <c r="C159" s="108"/>
      <c r="D159" s="110"/>
      <c r="E159" s="27"/>
      <c r="F159" s="29"/>
      <c r="G159" s="29"/>
      <c r="H159" s="29"/>
      <c r="I159" s="29"/>
      <c r="J159" s="29"/>
      <c r="K159" s="31"/>
      <c r="M159" s="313"/>
      <c r="N159" s="313"/>
      <c r="O159" s="313"/>
      <c r="P159" s="313"/>
      <c r="Q159" s="313"/>
      <c r="R159" s="313"/>
      <c r="S159" s="313"/>
      <c r="T159" s="313"/>
      <c r="U159" s="313"/>
      <c r="V159" s="313"/>
      <c r="W159" s="313"/>
      <c r="X159" s="313"/>
      <c r="Y159" s="313"/>
      <c r="Z159" s="313"/>
      <c r="AA159" s="313"/>
      <c r="AB159" s="313"/>
      <c r="AC159" s="313"/>
      <c r="AD159" s="313"/>
      <c r="AE159" s="313"/>
      <c r="AF159" s="313"/>
      <c r="AG159" s="313"/>
      <c r="AH159" s="313"/>
      <c r="AI159" s="313"/>
      <c r="AJ159" s="313"/>
      <c r="AK159" s="313"/>
      <c r="AL159" s="313"/>
      <c r="AM159" s="313"/>
      <c r="AN159" s="313"/>
      <c r="AO159" s="313"/>
      <c r="AP159" s="313"/>
      <c r="AQ159" s="313"/>
      <c r="AR159" s="313"/>
      <c r="AS159" s="313"/>
      <c r="AT159" s="313"/>
      <c r="AU159" s="313"/>
      <c r="AV159" s="313"/>
      <c r="AW159" s="313"/>
    </row>
    <row r="160" spans="1:49" x14ac:dyDescent="0.25">
      <c r="A160" s="94" t="s">
        <v>1157</v>
      </c>
      <c r="B160" s="103" t="s">
        <v>1158</v>
      </c>
      <c r="C160" s="104" t="s">
        <v>1159</v>
      </c>
      <c r="D160" s="104" t="s">
        <v>338</v>
      </c>
      <c r="E160" s="43"/>
      <c r="F160" s="29">
        <v>48558.3</v>
      </c>
      <c r="G160" s="29">
        <f>+E160+F160</f>
        <v>48558.3</v>
      </c>
      <c r="H160" s="29">
        <v>2080.9899999999998</v>
      </c>
      <c r="I160" s="29">
        <v>0</v>
      </c>
      <c r="J160" s="29">
        <f>H160+I160</f>
        <v>2080.9899999999998</v>
      </c>
      <c r="K160" s="31">
        <f>+G160-J160</f>
        <v>46477.310000000005</v>
      </c>
      <c r="M160" s="313"/>
      <c r="N160" s="313"/>
      <c r="O160" s="313"/>
      <c r="P160" s="313"/>
      <c r="Q160" s="313"/>
      <c r="R160" s="313"/>
      <c r="S160" s="313"/>
      <c r="T160" s="313"/>
      <c r="U160" s="313"/>
      <c r="V160" s="313"/>
      <c r="W160" s="313"/>
      <c r="X160" s="313"/>
      <c r="Y160" s="313"/>
      <c r="Z160" s="313"/>
      <c r="AA160" s="313"/>
      <c r="AB160" s="313"/>
      <c r="AC160" s="313"/>
      <c r="AD160" s="313"/>
      <c r="AE160" s="313"/>
      <c r="AF160" s="313"/>
      <c r="AG160" s="313"/>
      <c r="AH160" s="313"/>
      <c r="AI160" s="313"/>
      <c r="AJ160" s="313"/>
      <c r="AK160" s="313"/>
      <c r="AL160" s="313"/>
      <c r="AM160" s="313"/>
      <c r="AN160" s="313"/>
      <c r="AO160" s="313"/>
      <c r="AP160" s="313"/>
      <c r="AQ160" s="313"/>
      <c r="AR160" s="313"/>
      <c r="AS160" s="313"/>
      <c r="AT160" s="313"/>
      <c r="AU160" s="313"/>
      <c r="AV160" s="313"/>
      <c r="AW160" s="313"/>
    </row>
    <row r="161" spans="1:49" x14ac:dyDescent="0.25">
      <c r="A161" s="94" t="s">
        <v>1160</v>
      </c>
      <c r="B161" s="103" t="s">
        <v>1161</v>
      </c>
      <c r="C161" s="104" t="s">
        <v>1162</v>
      </c>
      <c r="D161" s="104" t="s">
        <v>338</v>
      </c>
      <c r="E161" s="43"/>
      <c r="F161" s="29">
        <v>48558.3</v>
      </c>
      <c r="G161" s="29">
        <f>+E161+F161</f>
        <v>48558.3</v>
      </c>
      <c r="H161" s="29">
        <v>2080.9899999999998</v>
      </c>
      <c r="I161" s="29">
        <v>0</v>
      </c>
      <c r="J161" s="29">
        <f>H161+I161</f>
        <v>2080.9899999999998</v>
      </c>
      <c r="K161" s="31">
        <f>+G161-J161</f>
        <v>46477.310000000005</v>
      </c>
      <c r="M161" s="313"/>
      <c r="N161" s="313"/>
      <c r="O161" s="313"/>
      <c r="P161" s="313"/>
      <c r="Q161" s="313"/>
      <c r="R161" s="313"/>
      <c r="S161" s="313"/>
      <c r="T161" s="313"/>
      <c r="U161" s="313"/>
      <c r="V161" s="313"/>
      <c r="W161" s="313"/>
      <c r="X161" s="313"/>
      <c r="Y161" s="313"/>
      <c r="Z161" s="313"/>
      <c r="AA161" s="313"/>
      <c r="AB161" s="313"/>
      <c r="AC161" s="313"/>
      <c r="AD161" s="313"/>
      <c r="AE161" s="313"/>
      <c r="AF161" s="313"/>
      <c r="AG161" s="313"/>
      <c r="AH161" s="313"/>
      <c r="AI161" s="313"/>
      <c r="AJ161" s="313"/>
      <c r="AK161" s="313"/>
      <c r="AL161" s="313"/>
      <c r="AM161" s="313"/>
      <c r="AN161" s="313"/>
      <c r="AO161" s="313"/>
      <c r="AP161" s="313"/>
      <c r="AQ161" s="313"/>
      <c r="AR161" s="313"/>
      <c r="AS161" s="313"/>
      <c r="AT161" s="313"/>
      <c r="AU161" s="313"/>
      <c r="AV161" s="313"/>
      <c r="AW161" s="313"/>
    </row>
    <row r="162" spans="1:49" x14ac:dyDescent="0.25">
      <c r="A162" s="94" t="s">
        <v>1163</v>
      </c>
      <c r="B162" s="103" t="s">
        <v>1164</v>
      </c>
      <c r="C162" s="104" t="s">
        <v>1165</v>
      </c>
      <c r="D162" s="104" t="s">
        <v>657</v>
      </c>
      <c r="E162" s="43"/>
      <c r="F162" s="29">
        <v>35434.43</v>
      </c>
      <c r="G162" s="29">
        <f>+E162+F162</f>
        <v>35434.43</v>
      </c>
      <c r="H162" s="29">
        <v>112.41</v>
      </c>
      <c r="I162" s="29">
        <v>0</v>
      </c>
      <c r="J162" s="29">
        <f>H162+I162</f>
        <v>112.41</v>
      </c>
      <c r="K162" s="31">
        <f>+G162-J162</f>
        <v>35322.019999999997</v>
      </c>
      <c r="M162" s="313"/>
      <c r="N162" s="313"/>
      <c r="O162" s="313"/>
      <c r="P162" s="313"/>
      <c r="Q162" s="313"/>
      <c r="R162" s="313"/>
      <c r="S162" s="313"/>
      <c r="T162" s="313"/>
      <c r="U162" s="313"/>
      <c r="V162" s="313"/>
      <c r="W162" s="313"/>
      <c r="X162" s="313"/>
      <c r="Y162" s="313"/>
      <c r="Z162" s="313"/>
      <c r="AA162" s="313"/>
      <c r="AB162" s="313"/>
      <c r="AC162" s="313"/>
      <c r="AD162" s="313"/>
      <c r="AE162" s="313"/>
      <c r="AF162" s="313"/>
      <c r="AG162" s="313"/>
      <c r="AH162" s="313"/>
      <c r="AI162" s="313"/>
      <c r="AJ162" s="313"/>
      <c r="AK162" s="313"/>
      <c r="AL162" s="313"/>
      <c r="AM162" s="313"/>
      <c r="AN162" s="313"/>
      <c r="AO162" s="313"/>
      <c r="AP162" s="313"/>
      <c r="AQ162" s="313"/>
      <c r="AR162" s="313"/>
      <c r="AS162" s="313"/>
      <c r="AT162" s="313"/>
      <c r="AU162" s="313"/>
      <c r="AV162" s="313"/>
      <c r="AW162" s="313"/>
    </row>
    <row r="163" spans="1:49" ht="16.5" thickBot="1" x14ac:dyDescent="0.3">
      <c r="A163" s="85"/>
      <c r="B163" s="81" t="s">
        <v>855</v>
      </c>
      <c r="C163" s="100"/>
      <c r="D163" s="110"/>
      <c r="E163" s="57">
        <f>SUM(E160:E162)</f>
        <v>0</v>
      </c>
      <c r="F163" s="57">
        <f t="shared" ref="F163:K163" si="27">SUM(F160:F162)</f>
        <v>132551.03</v>
      </c>
      <c r="G163" s="57">
        <f>SUM(G160:G162)</f>
        <v>132551.03</v>
      </c>
      <c r="H163" s="57">
        <f>SUM(H160:H162)</f>
        <v>4274.3899999999994</v>
      </c>
      <c r="I163" s="57">
        <f t="shared" si="27"/>
        <v>0</v>
      </c>
      <c r="J163" s="57">
        <f t="shared" si="27"/>
        <v>4274.3899999999994</v>
      </c>
      <c r="K163" s="310">
        <f t="shared" si="27"/>
        <v>128276.64000000001</v>
      </c>
      <c r="M163" s="313"/>
      <c r="N163" s="313"/>
      <c r="O163" s="313"/>
      <c r="P163" s="313"/>
      <c r="Q163" s="313"/>
      <c r="R163" s="313"/>
      <c r="S163" s="313"/>
      <c r="T163" s="313"/>
      <c r="U163" s="313"/>
      <c r="V163" s="313"/>
      <c r="W163" s="313"/>
      <c r="X163" s="313"/>
      <c r="Y163" s="313"/>
      <c r="Z163" s="313"/>
      <c r="AA163" s="313"/>
      <c r="AB163" s="313"/>
      <c r="AC163" s="313"/>
      <c r="AD163" s="313"/>
      <c r="AE163" s="313"/>
      <c r="AF163" s="313"/>
      <c r="AG163" s="313"/>
      <c r="AH163" s="313"/>
      <c r="AI163" s="313"/>
      <c r="AJ163" s="313"/>
      <c r="AK163" s="313"/>
      <c r="AL163" s="313"/>
      <c r="AM163" s="313"/>
      <c r="AN163" s="313"/>
      <c r="AO163" s="313"/>
      <c r="AP163" s="313"/>
      <c r="AQ163" s="313"/>
      <c r="AR163" s="313"/>
      <c r="AS163" s="313"/>
      <c r="AT163" s="313"/>
      <c r="AU163" s="313"/>
      <c r="AV163" s="313"/>
      <c r="AW163" s="313"/>
    </row>
    <row r="164" spans="1:49" ht="16.5" thickTop="1" x14ac:dyDescent="0.25">
      <c r="A164" s="131"/>
      <c r="B164" s="132"/>
      <c r="C164" s="132"/>
      <c r="D164" s="132"/>
      <c r="E164" s="137"/>
      <c r="F164" s="137"/>
      <c r="G164" s="137"/>
      <c r="H164" s="137"/>
      <c r="I164" s="137"/>
      <c r="J164" s="137"/>
      <c r="K164" s="137"/>
      <c r="M164" s="313"/>
      <c r="N164" s="313"/>
      <c r="O164" s="313"/>
      <c r="P164" s="313"/>
      <c r="Q164" s="313"/>
      <c r="R164" s="313"/>
      <c r="S164" s="313"/>
      <c r="T164" s="313"/>
      <c r="U164" s="313"/>
      <c r="V164" s="313"/>
      <c r="W164" s="313"/>
      <c r="X164" s="313"/>
      <c r="Y164" s="313"/>
      <c r="Z164" s="313"/>
      <c r="AA164" s="313"/>
      <c r="AB164" s="313"/>
      <c r="AC164" s="313"/>
      <c r="AD164" s="313"/>
      <c r="AE164" s="313"/>
      <c r="AF164" s="313"/>
      <c r="AG164" s="313"/>
      <c r="AH164" s="313"/>
      <c r="AI164" s="313"/>
      <c r="AJ164" s="313"/>
      <c r="AK164" s="313"/>
      <c r="AL164" s="313"/>
      <c r="AM164" s="313"/>
      <c r="AN164" s="313"/>
      <c r="AO164" s="313"/>
      <c r="AP164" s="313"/>
      <c r="AQ164" s="313"/>
      <c r="AR164" s="313"/>
      <c r="AS164" s="313"/>
      <c r="AT164" s="313"/>
      <c r="AU164" s="313"/>
      <c r="AV164" s="313"/>
      <c r="AW164" s="313"/>
    </row>
    <row r="165" spans="1:49" x14ac:dyDescent="0.25">
      <c r="A165" s="85"/>
      <c r="B165" s="82" t="s">
        <v>571</v>
      </c>
      <c r="C165" s="100"/>
      <c r="D165" s="110"/>
      <c r="E165" s="27"/>
      <c r="F165" s="29"/>
      <c r="G165" s="29"/>
      <c r="H165" s="29"/>
      <c r="I165" s="29"/>
      <c r="J165" s="29"/>
      <c r="K165" s="31"/>
      <c r="M165" s="313"/>
      <c r="N165" s="313"/>
      <c r="O165" s="313"/>
      <c r="P165" s="313"/>
      <c r="Q165" s="313"/>
      <c r="R165" s="313"/>
      <c r="S165" s="313"/>
      <c r="T165" s="313"/>
      <c r="U165" s="313"/>
      <c r="V165" s="313"/>
      <c r="W165" s="313"/>
      <c r="X165" s="313"/>
      <c r="Y165" s="313"/>
      <c r="Z165" s="313"/>
      <c r="AA165" s="313"/>
      <c r="AB165" s="313"/>
      <c r="AC165" s="313"/>
      <c r="AD165" s="313"/>
      <c r="AE165" s="313"/>
      <c r="AF165" s="313"/>
      <c r="AG165" s="313"/>
      <c r="AH165" s="313"/>
      <c r="AI165" s="313"/>
      <c r="AJ165" s="313"/>
      <c r="AK165" s="313"/>
      <c r="AL165" s="313"/>
      <c r="AM165" s="313"/>
      <c r="AN165" s="313"/>
      <c r="AO165" s="313"/>
      <c r="AP165" s="313"/>
      <c r="AQ165" s="313"/>
      <c r="AR165" s="313"/>
      <c r="AS165" s="313"/>
      <c r="AT165" s="313"/>
      <c r="AU165" s="313"/>
      <c r="AV165" s="313"/>
      <c r="AW165" s="313"/>
    </row>
    <row r="166" spans="1:49" ht="16.5" thickBot="1" x14ac:dyDescent="0.3">
      <c r="A166" s="112" t="s">
        <v>1166</v>
      </c>
      <c r="B166" s="113" t="s">
        <v>1167</v>
      </c>
      <c r="C166" s="114" t="s">
        <v>1168</v>
      </c>
      <c r="D166" s="114" t="s">
        <v>1169</v>
      </c>
      <c r="E166" s="27"/>
      <c r="F166" s="29">
        <v>196857.95</v>
      </c>
      <c r="G166" s="29">
        <f>+E166+F166</f>
        <v>196857.95</v>
      </c>
      <c r="H166" s="29">
        <v>37797.42</v>
      </c>
      <c r="I166" s="29">
        <v>0</v>
      </c>
      <c r="J166" s="29">
        <f>+H166+I166</f>
        <v>37797.42</v>
      </c>
      <c r="K166" s="31">
        <f>+G166-J166</f>
        <v>159060.53000000003</v>
      </c>
      <c r="M166" s="313"/>
      <c r="N166" s="313"/>
      <c r="O166" s="313"/>
      <c r="P166" s="313"/>
      <c r="Q166" s="313"/>
      <c r="R166" s="313"/>
      <c r="S166" s="313"/>
      <c r="T166" s="313"/>
      <c r="U166" s="313"/>
      <c r="V166" s="313"/>
      <c r="W166" s="313"/>
      <c r="X166" s="313"/>
      <c r="Y166" s="313"/>
      <c r="Z166" s="313"/>
      <c r="AA166" s="313"/>
      <c r="AB166" s="313"/>
      <c r="AC166" s="313"/>
      <c r="AD166" s="313"/>
      <c r="AE166" s="313"/>
      <c r="AF166" s="313"/>
      <c r="AG166" s="313"/>
      <c r="AH166" s="313"/>
      <c r="AI166" s="313"/>
      <c r="AJ166" s="313"/>
      <c r="AK166" s="313"/>
      <c r="AL166" s="313"/>
      <c r="AM166" s="313"/>
      <c r="AN166" s="313"/>
      <c r="AO166" s="313"/>
      <c r="AP166" s="313"/>
      <c r="AQ166" s="313"/>
      <c r="AR166" s="313"/>
      <c r="AS166" s="313"/>
      <c r="AT166" s="313"/>
      <c r="AU166" s="313"/>
      <c r="AV166" s="313"/>
      <c r="AW166" s="313"/>
    </row>
    <row r="167" spans="1:49" ht="16.5" thickBot="1" x14ac:dyDescent="0.3">
      <c r="A167" s="85"/>
      <c r="B167" s="81" t="s">
        <v>855</v>
      </c>
      <c r="C167" s="108"/>
      <c r="D167" s="27"/>
      <c r="E167" s="57">
        <f t="shared" ref="E167:K167" si="28">SUM(E166)</f>
        <v>0</v>
      </c>
      <c r="F167" s="57">
        <f t="shared" si="28"/>
        <v>196857.95</v>
      </c>
      <c r="G167" s="57">
        <f t="shared" si="28"/>
        <v>196857.95</v>
      </c>
      <c r="H167" s="57">
        <f t="shared" si="28"/>
        <v>37797.42</v>
      </c>
      <c r="I167" s="57">
        <f t="shared" si="28"/>
        <v>0</v>
      </c>
      <c r="J167" s="57">
        <f t="shared" si="28"/>
        <v>37797.42</v>
      </c>
      <c r="K167" s="310">
        <f t="shared" si="28"/>
        <v>159060.53000000003</v>
      </c>
      <c r="M167" s="313"/>
      <c r="N167" s="313"/>
      <c r="O167" s="313"/>
      <c r="P167" s="313"/>
      <c r="Q167" s="313"/>
      <c r="R167" s="313"/>
      <c r="S167" s="313"/>
      <c r="T167" s="313"/>
      <c r="U167" s="313"/>
      <c r="V167" s="313"/>
      <c r="W167" s="313"/>
      <c r="X167" s="313"/>
      <c r="Y167" s="313"/>
      <c r="Z167" s="313"/>
      <c r="AA167" s="313"/>
      <c r="AB167" s="313"/>
      <c r="AC167" s="313"/>
      <c r="AD167" s="313"/>
      <c r="AE167" s="313"/>
      <c r="AF167" s="313"/>
      <c r="AG167" s="313"/>
      <c r="AH167" s="313"/>
      <c r="AI167" s="313"/>
      <c r="AJ167" s="313"/>
      <c r="AK167" s="313"/>
      <c r="AL167" s="313"/>
      <c r="AM167" s="313"/>
      <c r="AN167" s="313"/>
      <c r="AO167" s="313"/>
      <c r="AP167" s="313"/>
      <c r="AQ167" s="313"/>
      <c r="AR167" s="313"/>
      <c r="AS167" s="313"/>
      <c r="AT167" s="313"/>
      <c r="AU167" s="313"/>
      <c r="AV167" s="313"/>
      <c r="AW167" s="313"/>
    </row>
    <row r="168" spans="1:49" ht="16.5" thickTop="1" x14ac:dyDescent="0.25">
      <c r="A168" s="85"/>
      <c r="B168" s="108"/>
      <c r="C168" s="108"/>
      <c r="D168" s="27"/>
      <c r="E168" s="48"/>
      <c r="F168" s="49"/>
      <c r="G168" s="49"/>
      <c r="H168" s="49"/>
      <c r="I168" s="49"/>
      <c r="J168" s="49"/>
      <c r="K168" s="312"/>
      <c r="M168" s="313"/>
      <c r="N168" s="313"/>
      <c r="O168" s="313"/>
      <c r="P168" s="313"/>
      <c r="Q168" s="313"/>
      <c r="R168" s="313"/>
      <c r="S168" s="313"/>
      <c r="T168" s="313"/>
      <c r="U168" s="313"/>
      <c r="V168" s="313"/>
      <c r="W168" s="313"/>
      <c r="X168" s="313"/>
      <c r="Y168" s="313"/>
      <c r="Z168" s="313"/>
      <c r="AA168" s="313"/>
      <c r="AB168" s="313"/>
      <c r="AC168" s="313"/>
      <c r="AD168" s="313"/>
      <c r="AE168" s="313"/>
      <c r="AF168" s="313"/>
      <c r="AG168" s="313"/>
      <c r="AH168" s="313"/>
      <c r="AI168" s="313"/>
      <c r="AJ168" s="313"/>
      <c r="AK168" s="313"/>
      <c r="AL168" s="313"/>
      <c r="AM168" s="313"/>
      <c r="AN168" s="313"/>
      <c r="AO168" s="313"/>
      <c r="AP168" s="313"/>
      <c r="AQ168" s="313"/>
      <c r="AR168" s="313"/>
      <c r="AS168" s="313"/>
      <c r="AT168" s="313"/>
      <c r="AU168" s="313"/>
      <c r="AV168" s="313"/>
      <c r="AW168" s="313"/>
    </row>
    <row r="169" spans="1:49" x14ac:dyDescent="0.25">
      <c r="A169" s="695" t="s">
        <v>1170</v>
      </c>
      <c r="B169" s="696"/>
      <c r="C169" s="29"/>
      <c r="D169" s="29"/>
      <c r="E169" s="84">
        <f>+E167+E157+E163+E152+E148+E143+E137+E133+E128+E122+E70+E56+E41+E29</f>
        <v>78743.199999999997</v>
      </c>
      <c r="F169" s="84">
        <f>F29+F41+F56+F70+F122+F128+F133+F137+F143+F148+F152+F157+F163+F167</f>
        <v>3654271.3200000012</v>
      </c>
      <c r="G169" s="84">
        <f>+G167+G163+G157+G152+G148+G143+G133+G128+G122+G70+G41+G29+G137+G56</f>
        <v>3733014.5200000014</v>
      </c>
      <c r="H169" s="84">
        <f>H29+H41+H56+H70+H122+H128+H133+H137+H143+H148+H152+H157+H163+H167</f>
        <v>155088.49</v>
      </c>
      <c r="I169" s="84">
        <f>I29+I41+I56+I70+I122+I128+I133+I137+I143+I148+I152+I157+I163+I167</f>
        <v>6419.1399999999994</v>
      </c>
      <c r="J169" s="84">
        <f>J29+J41+J56+J70+J122+J128+J133+J137+J143+J148+J152+J157+J163+J167</f>
        <v>161507.63</v>
      </c>
      <c r="K169" s="311">
        <f>K29+K41+K56+K70+K122+K128+K133+K137+K143+K148+K152+K157+K163+K167</f>
        <v>3571506.8900000015</v>
      </c>
      <c r="M169" s="313"/>
      <c r="N169" s="313"/>
      <c r="O169" s="313"/>
      <c r="P169" s="313"/>
      <c r="Q169" s="313"/>
      <c r="R169" s="313"/>
      <c r="S169" s="313"/>
      <c r="T169" s="313"/>
      <c r="U169" s="313"/>
      <c r="V169" s="313"/>
      <c r="W169" s="313"/>
      <c r="X169" s="313"/>
      <c r="Y169" s="313"/>
      <c r="Z169" s="313"/>
      <c r="AA169" s="313"/>
      <c r="AB169" s="313"/>
      <c r="AC169" s="313"/>
      <c r="AD169" s="313"/>
      <c r="AE169" s="313"/>
      <c r="AF169" s="313"/>
      <c r="AG169" s="313"/>
      <c r="AH169" s="313"/>
      <c r="AI169" s="313"/>
      <c r="AJ169" s="313"/>
      <c r="AK169" s="313"/>
      <c r="AL169" s="313"/>
      <c r="AM169" s="313"/>
      <c r="AN169" s="313"/>
      <c r="AO169" s="313"/>
      <c r="AP169" s="313"/>
      <c r="AQ169" s="313"/>
      <c r="AR169" s="313"/>
      <c r="AS169" s="313"/>
      <c r="AT169" s="313"/>
      <c r="AU169" s="313"/>
      <c r="AV169" s="313"/>
      <c r="AW169" s="313"/>
    </row>
    <row r="170" spans="1:49" ht="16.5" thickBot="1" x14ac:dyDescent="0.3">
      <c r="B170" s="56"/>
      <c r="C170" s="115"/>
      <c r="D170" s="115"/>
      <c r="E170" s="115"/>
      <c r="F170" s="56"/>
      <c r="G170" s="56"/>
      <c r="H170" s="56"/>
      <c r="I170" s="56"/>
      <c r="J170" s="56"/>
      <c r="K170" s="56"/>
      <c r="M170" s="313"/>
      <c r="N170" s="313"/>
      <c r="O170" s="313"/>
      <c r="P170" s="313"/>
      <c r="Q170" s="313"/>
      <c r="R170" s="313"/>
      <c r="S170" s="313"/>
      <c r="T170" s="313"/>
      <c r="U170" s="313"/>
      <c r="V170" s="313"/>
      <c r="W170" s="313"/>
      <c r="X170" s="313"/>
      <c r="Y170" s="313"/>
      <c r="Z170" s="313"/>
      <c r="AA170" s="313"/>
      <c r="AB170" s="313"/>
      <c r="AC170" s="313"/>
      <c r="AD170" s="313"/>
      <c r="AE170" s="313"/>
      <c r="AF170" s="313"/>
      <c r="AG170" s="313"/>
      <c r="AH170" s="313"/>
      <c r="AI170" s="313"/>
      <c r="AJ170" s="313"/>
      <c r="AK170" s="313"/>
      <c r="AL170" s="313"/>
      <c r="AM170" s="313"/>
      <c r="AN170" s="313"/>
      <c r="AO170" s="313"/>
      <c r="AP170" s="313"/>
      <c r="AQ170" s="313"/>
      <c r="AR170" s="313"/>
      <c r="AS170" s="313"/>
      <c r="AT170" s="313"/>
      <c r="AU170" s="313"/>
      <c r="AV170" s="313"/>
      <c r="AW170" s="313"/>
    </row>
    <row r="171" spans="1:49" ht="16.5" thickBot="1" x14ac:dyDescent="0.3">
      <c r="B171" s="296" t="s">
        <v>1171</v>
      </c>
      <c r="C171" s="116" t="s">
        <v>1264</v>
      </c>
      <c r="D171" s="115"/>
      <c r="E171" s="115"/>
      <c r="F171" s="56"/>
      <c r="G171" s="56"/>
      <c r="H171" s="56"/>
      <c r="I171" s="56"/>
      <c r="J171" s="56"/>
      <c r="K171" s="56"/>
      <c r="M171" s="313"/>
      <c r="N171" s="313"/>
      <c r="O171" s="313"/>
      <c r="P171" s="313"/>
      <c r="Q171" s="313"/>
      <c r="R171" s="313"/>
      <c r="S171" s="313"/>
      <c r="T171" s="313"/>
      <c r="U171" s="313"/>
      <c r="V171" s="313"/>
      <c r="W171" s="313"/>
      <c r="X171" s="313"/>
      <c r="Y171" s="313"/>
      <c r="Z171" s="313"/>
      <c r="AA171" s="313"/>
      <c r="AB171" s="313"/>
      <c r="AC171" s="313"/>
      <c r="AD171" s="313"/>
      <c r="AE171" s="313"/>
      <c r="AF171" s="313"/>
      <c r="AG171" s="313"/>
      <c r="AH171" s="313"/>
      <c r="AI171" s="313"/>
      <c r="AJ171" s="313"/>
      <c r="AK171" s="313"/>
      <c r="AL171" s="313"/>
      <c r="AM171" s="313"/>
      <c r="AN171" s="313"/>
      <c r="AO171" s="313"/>
      <c r="AP171" s="313"/>
      <c r="AQ171" s="313"/>
      <c r="AR171" s="313"/>
      <c r="AS171" s="313"/>
      <c r="AT171" s="313"/>
      <c r="AU171" s="313"/>
      <c r="AV171" s="313"/>
      <c r="AW171" s="313"/>
    </row>
    <row r="172" spans="1:49" x14ac:dyDescent="0.25">
      <c r="B172" s="297" t="s">
        <v>1307</v>
      </c>
      <c r="C172" s="117">
        <f>+G169</f>
        <v>3733014.5200000014</v>
      </c>
      <c r="D172" s="115"/>
      <c r="E172" s="115"/>
      <c r="F172" s="56"/>
      <c r="G172" s="56"/>
      <c r="H172" s="56"/>
      <c r="I172" s="56"/>
      <c r="J172" s="56"/>
      <c r="K172" s="56"/>
      <c r="M172" s="313"/>
      <c r="N172" s="313"/>
      <c r="O172" s="313"/>
      <c r="P172" s="313"/>
      <c r="Q172" s="313"/>
      <c r="R172" s="313"/>
      <c r="S172" s="313"/>
      <c r="T172" s="313"/>
      <c r="U172" s="313"/>
      <c r="V172" s="313"/>
      <c r="W172" s="313"/>
      <c r="X172" s="313"/>
      <c r="Y172" s="313"/>
      <c r="Z172" s="313"/>
      <c r="AA172" s="313"/>
      <c r="AB172" s="313"/>
      <c r="AC172" s="313"/>
      <c r="AD172" s="313"/>
      <c r="AE172" s="313"/>
      <c r="AF172" s="313"/>
      <c r="AG172" s="313"/>
      <c r="AH172" s="313"/>
      <c r="AI172" s="313"/>
      <c r="AJ172" s="313"/>
      <c r="AK172" s="313"/>
      <c r="AL172" s="313"/>
      <c r="AM172" s="313"/>
      <c r="AN172" s="313"/>
      <c r="AO172" s="313"/>
      <c r="AP172" s="313"/>
      <c r="AQ172" s="313"/>
      <c r="AR172" s="313"/>
      <c r="AS172" s="313"/>
      <c r="AT172" s="313"/>
      <c r="AU172" s="313"/>
      <c r="AV172" s="313"/>
      <c r="AW172" s="313"/>
    </row>
    <row r="173" spans="1:49" x14ac:dyDescent="0.25">
      <c r="B173" s="298" t="s">
        <v>1173</v>
      </c>
      <c r="C173" s="299"/>
      <c r="J173" s="300"/>
      <c r="K173" s="300"/>
      <c r="M173" s="313"/>
      <c r="N173" s="313"/>
      <c r="O173" s="313"/>
      <c r="P173" s="313"/>
      <c r="Q173" s="313"/>
      <c r="R173" s="313"/>
      <c r="S173" s="313"/>
      <c r="T173" s="313"/>
      <c r="U173" s="313"/>
      <c r="V173" s="313"/>
      <c r="W173" s="313"/>
      <c r="X173" s="313"/>
      <c r="Y173" s="313"/>
      <c r="Z173" s="313"/>
      <c r="AA173" s="313"/>
      <c r="AB173" s="313"/>
      <c r="AC173" s="313"/>
      <c r="AD173" s="313"/>
      <c r="AE173" s="313"/>
      <c r="AF173" s="313"/>
      <c r="AG173" s="313"/>
      <c r="AH173" s="313"/>
      <c r="AI173" s="313"/>
      <c r="AJ173" s="313"/>
      <c r="AK173" s="313"/>
      <c r="AL173" s="313"/>
      <c r="AM173" s="313"/>
      <c r="AN173" s="313"/>
      <c r="AO173" s="313"/>
      <c r="AP173" s="313"/>
      <c r="AQ173" s="313"/>
      <c r="AR173" s="313"/>
      <c r="AS173" s="313"/>
      <c r="AT173" s="313"/>
      <c r="AU173" s="313"/>
      <c r="AV173" s="313"/>
      <c r="AW173" s="313"/>
    </row>
    <row r="174" spans="1:49" ht="16.5" thickBot="1" x14ac:dyDescent="0.3">
      <c r="B174" s="301" t="s">
        <v>805</v>
      </c>
      <c r="C174" s="302">
        <v>161507.63</v>
      </c>
      <c r="M174" s="313"/>
      <c r="N174" s="313"/>
      <c r="O174" s="313"/>
      <c r="P174" s="313"/>
      <c r="Q174" s="313"/>
      <c r="R174" s="313"/>
      <c r="S174" s="313"/>
      <c r="T174" s="313"/>
      <c r="U174" s="313"/>
      <c r="V174" s="313"/>
      <c r="W174" s="313"/>
      <c r="X174" s="313"/>
      <c r="Y174" s="313"/>
      <c r="Z174" s="313"/>
      <c r="AA174" s="313"/>
      <c r="AB174" s="313"/>
      <c r="AC174" s="313"/>
      <c r="AD174" s="313"/>
      <c r="AE174" s="313"/>
      <c r="AF174" s="313"/>
      <c r="AG174" s="313"/>
      <c r="AH174" s="313"/>
      <c r="AI174" s="313"/>
      <c r="AJ174" s="313"/>
      <c r="AK174" s="313"/>
      <c r="AL174" s="313"/>
      <c r="AM174" s="313"/>
      <c r="AN174" s="313"/>
      <c r="AO174" s="313"/>
      <c r="AP174" s="313"/>
      <c r="AQ174" s="313"/>
      <c r="AR174" s="313"/>
      <c r="AS174" s="313"/>
      <c r="AT174" s="313"/>
      <c r="AU174" s="313"/>
      <c r="AV174" s="313"/>
      <c r="AW174" s="313"/>
    </row>
    <row r="175" spans="1:49" ht="16.5" thickBot="1" x14ac:dyDescent="0.3">
      <c r="B175" s="303" t="s">
        <v>1174</v>
      </c>
      <c r="C175" s="304">
        <f>+C172-C174</f>
        <v>3571506.8900000015</v>
      </c>
      <c r="D175" s="345" t="s">
        <v>1281</v>
      </c>
      <c r="E175" s="346">
        <f>+H169</f>
        <v>155088.49</v>
      </c>
      <c r="M175" s="313"/>
      <c r="N175" s="313"/>
      <c r="O175" s="313"/>
      <c r="P175" s="313"/>
      <c r="Q175" s="313"/>
      <c r="R175" s="313"/>
      <c r="S175" s="313"/>
      <c r="T175" s="313"/>
      <c r="U175" s="313"/>
      <c r="V175" s="313"/>
      <c r="W175" s="313"/>
      <c r="X175" s="313"/>
      <c r="Y175" s="313"/>
      <c r="Z175" s="313"/>
      <c r="AA175" s="313"/>
      <c r="AB175" s="313"/>
      <c r="AC175" s="313"/>
      <c r="AD175" s="313"/>
      <c r="AE175" s="313"/>
      <c r="AF175" s="313"/>
      <c r="AG175" s="313"/>
      <c r="AH175" s="313"/>
      <c r="AI175" s="313"/>
      <c r="AJ175" s="313"/>
      <c r="AK175" s="313"/>
      <c r="AL175" s="313"/>
      <c r="AM175" s="313"/>
      <c r="AN175" s="313"/>
      <c r="AO175" s="313"/>
      <c r="AP175" s="313"/>
      <c r="AQ175" s="313"/>
      <c r="AR175" s="313"/>
      <c r="AS175" s="313"/>
      <c r="AT175" s="313"/>
      <c r="AU175" s="313"/>
      <c r="AV175" s="313"/>
      <c r="AW175" s="313"/>
    </row>
    <row r="176" spans="1:49" x14ac:dyDescent="0.25">
      <c r="B176" s="336"/>
      <c r="C176" s="337"/>
      <c r="D176" s="337"/>
      <c r="E176" s="337"/>
      <c r="F176" s="337"/>
      <c r="G176" s="337"/>
      <c r="M176" s="313"/>
      <c r="N176" s="313"/>
      <c r="O176" s="313"/>
      <c r="P176" s="313"/>
      <c r="Q176" s="313"/>
      <c r="R176" s="313"/>
      <c r="S176" s="313"/>
      <c r="T176" s="313"/>
      <c r="U176" s="313"/>
      <c r="V176" s="313"/>
      <c r="W176" s="313"/>
      <c r="X176" s="313"/>
      <c r="Y176" s="313"/>
      <c r="Z176" s="313"/>
      <c r="AA176" s="313"/>
      <c r="AB176" s="313"/>
      <c r="AC176" s="313"/>
      <c r="AD176" s="313"/>
      <c r="AE176" s="313"/>
      <c r="AF176" s="313"/>
      <c r="AG176" s="313"/>
      <c r="AH176" s="313"/>
      <c r="AI176" s="313"/>
      <c r="AJ176" s="313"/>
      <c r="AK176" s="313"/>
      <c r="AL176" s="313"/>
      <c r="AM176" s="313"/>
      <c r="AN176" s="313"/>
      <c r="AO176" s="313"/>
      <c r="AP176" s="313"/>
      <c r="AQ176" s="313"/>
      <c r="AR176" s="313"/>
      <c r="AS176" s="313"/>
      <c r="AT176" s="313"/>
      <c r="AU176" s="313"/>
      <c r="AV176" s="313"/>
      <c r="AW176" s="313"/>
    </row>
    <row r="177" spans="1:49" x14ac:dyDescent="0.25">
      <c r="B177" s="336"/>
      <c r="C177" s="337"/>
      <c r="D177" s="337"/>
      <c r="E177" s="337"/>
      <c r="F177" s="337"/>
      <c r="G177" s="337"/>
      <c r="M177" s="313"/>
      <c r="N177" s="313"/>
      <c r="O177" s="313"/>
      <c r="P177" s="313"/>
      <c r="Q177" s="313"/>
      <c r="R177" s="313"/>
      <c r="S177" s="313"/>
      <c r="T177" s="313"/>
      <c r="U177" s="313"/>
      <c r="V177" s="313"/>
      <c r="W177" s="313"/>
      <c r="X177" s="313"/>
      <c r="Y177" s="313"/>
      <c r="Z177" s="313"/>
      <c r="AA177" s="313"/>
      <c r="AB177" s="313"/>
      <c r="AC177" s="313"/>
      <c r="AD177" s="313"/>
      <c r="AE177" s="313"/>
      <c r="AF177" s="313"/>
      <c r="AG177" s="313"/>
      <c r="AH177" s="313"/>
      <c r="AI177" s="313"/>
      <c r="AJ177" s="313"/>
      <c r="AK177" s="313"/>
      <c r="AL177" s="313"/>
      <c r="AM177" s="313"/>
      <c r="AN177" s="313"/>
      <c r="AO177" s="313"/>
      <c r="AP177" s="313"/>
      <c r="AQ177" s="313"/>
      <c r="AR177" s="313"/>
      <c r="AS177" s="313"/>
      <c r="AT177" s="313"/>
      <c r="AU177" s="313"/>
      <c r="AV177" s="313"/>
      <c r="AW177" s="313"/>
    </row>
    <row r="178" spans="1:49" x14ac:dyDescent="0.25">
      <c r="B178" s="336"/>
      <c r="C178" s="337"/>
      <c r="D178" s="337"/>
      <c r="E178" s="337"/>
      <c r="F178" s="337"/>
      <c r="G178" s="337"/>
      <c r="H178" s="337"/>
      <c r="M178" s="313"/>
      <c r="N178" s="313"/>
      <c r="O178" s="313"/>
      <c r="P178" s="313"/>
      <c r="Q178" s="313"/>
      <c r="R178" s="313"/>
      <c r="S178" s="313"/>
      <c r="T178" s="313"/>
      <c r="U178" s="313"/>
      <c r="V178" s="313"/>
      <c r="W178" s="313"/>
      <c r="X178" s="313"/>
      <c r="Y178" s="313"/>
      <c r="Z178" s="313"/>
      <c r="AA178" s="313"/>
      <c r="AB178" s="313"/>
      <c r="AC178" s="313"/>
      <c r="AD178" s="313"/>
      <c r="AE178" s="313"/>
      <c r="AF178" s="313"/>
      <c r="AG178" s="313"/>
      <c r="AH178" s="313"/>
      <c r="AI178" s="313"/>
      <c r="AJ178" s="313"/>
      <c r="AK178" s="313"/>
      <c r="AL178" s="313"/>
      <c r="AM178" s="313"/>
      <c r="AN178" s="313"/>
      <c r="AO178" s="313"/>
      <c r="AP178" s="313"/>
      <c r="AQ178" s="313"/>
      <c r="AR178" s="313"/>
      <c r="AS178" s="313"/>
      <c r="AT178" s="313"/>
      <c r="AU178" s="313"/>
      <c r="AV178" s="313"/>
      <c r="AW178" s="313"/>
    </row>
    <row r="179" spans="1:49" x14ac:dyDescent="0.25">
      <c r="B179" s="332" t="s">
        <v>563</v>
      </c>
      <c r="C179" s="332" t="s">
        <v>680</v>
      </c>
      <c r="D179" s="338" t="s">
        <v>555</v>
      </c>
      <c r="E179" s="339" t="s">
        <v>1175</v>
      </c>
      <c r="F179" s="339"/>
      <c r="G179" s="339"/>
      <c r="H179" s="331" t="s">
        <v>299</v>
      </c>
      <c r="I179" s="331"/>
      <c r="J179" s="331"/>
      <c r="M179" s="313"/>
      <c r="N179" s="313"/>
      <c r="O179" s="313"/>
      <c r="P179" s="313"/>
      <c r="Q179" s="313"/>
      <c r="R179" s="313"/>
      <c r="S179" s="313"/>
      <c r="T179" s="313"/>
      <c r="U179" s="313"/>
      <c r="V179" s="313"/>
      <c r="W179" s="313"/>
      <c r="X179" s="313"/>
      <c r="Y179" s="313"/>
      <c r="Z179" s="313"/>
      <c r="AA179" s="313"/>
      <c r="AB179" s="313"/>
      <c r="AC179" s="313"/>
      <c r="AD179" s="313"/>
      <c r="AE179" s="313"/>
      <c r="AF179" s="313"/>
      <c r="AG179" s="313"/>
      <c r="AH179" s="313"/>
      <c r="AI179" s="313"/>
      <c r="AJ179" s="313"/>
      <c r="AK179" s="313"/>
      <c r="AL179" s="313"/>
      <c r="AM179" s="313"/>
      <c r="AN179" s="313"/>
      <c r="AO179" s="313"/>
      <c r="AP179" s="313"/>
      <c r="AQ179" s="313"/>
      <c r="AR179" s="313"/>
      <c r="AS179" s="313"/>
      <c r="AT179" s="313"/>
      <c r="AU179" s="313"/>
      <c r="AV179" s="313"/>
      <c r="AW179" s="313"/>
    </row>
    <row r="180" spans="1:49" s="308" customFormat="1" x14ac:dyDescent="0.25">
      <c r="A180" s="63"/>
      <c r="B180" s="327" t="s">
        <v>1176</v>
      </c>
      <c r="C180" s="328" t="s">
        <v>1177</v>
      </c>
      <c r="D180" s="329" t="s">
        <v>1178</v>
      </c>
      <c r="E180" s="327" t="s">
        <v>1179</v>
      </c>
      <c r="F180" s="327"/>
      <c r="G180" s="327"/>
      <c r="H180" s="330" t="s">
        <v>301</v>
      </c>
      <c r="I180" s="330"/>
      <c r="J180" s="330"/>
      <c r="K180" s="305"/>
      <c r="L180" s="313"/>
      <c r="M180" s="313"/>
      <c r="N180" s="313"/>
      <c r="O180" s="313"/>
      <c r="P180" s="313"/>
      <c r="Q180" s="313"/>
      <c r="R180" s="313"/>
      <c r="S180" s="313"/>
      <c r="T180" s="313"/>
      <c r="U180" s="313"/>
      <c r="V180" s="313"/>
      <c r="W180" s="313"/>
      <c r="X180" s="313"/>
      <c r="Y180" s="313"/>
      <c r="Z180" s="313"/>
      <c r="AA180" s="313"/>
      <c r="AB180" s="313"/>
      <c r="AC180" s="313"/>
      <c r="AD180" s="313"/>
      <c r="AE180" s="313"/>
      <c r="AF180" s="313"/>
      <c r="AG180" s="313"/>
      <c r="AH180" s="313"/>
      <c r="AI180" s="313"/>
      <c r="AJ180" s="313"/>
      <c r="AK180" s="313"/>
      <c r="AL180" s="313"/>
      <c r="AM180" s="313"/>
      <c r="AN180" s="313"/>
      <c r="AO180" s="313"/>
      <c r="AP180" s="313"/>
      <c r="AQ180" s="313"/>
      <c r="AR180" s="313"/>
      <c r="AS180" s="313"/>
      <c r="AT180" s="313"/>
      <c r="AU180" s="313"/>
      <c r="AV180" s="313"/>
      <c r="AW180" s="313"/>
    </row>
    <row r="181" spans="1:49" s="308" customFormat="1" x14ac:dyDescent="0.25">
      <c r="A181" s="63"/>
      <c r="B181" s="331" t="s">
        <v>1180</v>
      </c>
      <c r="C181" s="332" t="s">
        <v>1181</v>
      </c>
      <c r="D181" s="332" t="s">
        <v>1182</v>
      </c>
      <c r="E181" s="332" t="s">
        <v>1183</v>
      </c>
      <c r="F181" s="332"/>
      <c r="G181" s="332"/>
      <c r="H181" s="331" t="s">
        <v>1184</v>
      </c>
      <c r="I181" s="331"/>
      <c r="J181" s="331"/>
      <c r="K181" s="305"/>
      <c r="L181" s="314"/>
    </row>
    <row r="185" spans="1:49" x14ac:dyDescent="0.25">
      <c r="B185" s="332"/>
    </row>
    <row r="186" spans="1:49" x14ac:dyDescent="0.25">
      <c r="B186" s="340"/>
    </row>
    <row r="187" spans="1:49" x14ac:dyDescent="0.25">
      <c r="B187" s="332"/>
    </row>
  </sheetData>
  <mergeCells count="12">
    <mergeCell ref="A129:K129"/>
    <mergeCell ref="A8:K8"/>
    <mergeCell ref="A149:K149"/>
    <mergeCell ref="A169:B169"/>
    <mergeCell ref="B5:K5"/>
    <mergeCell ref="B6:K6"/>
    <mergeCell ref="B7:K7"/>
    <mergeCell ref="I9:I11"/>
    <mergeCell ref="J9:J11"/>
    <mergeCell ref="F9:F11"/>
    <mergeCell ref="G9:G11"/>
    <mergeCell ref="H9:H11"/>
  </mergeCells>
  <pageMargins left="0.23622047244094491" right="0.23622047244094491" top="0.74803149606299213" bottom="0.74803149606299213" header="0.31496062992125984" footer="0.31496062992125984"/>
  <pageSetup paperSize="5" scale="50" orientation="landscape" r:id="rId1"/>
  <headerFooter>
    <oddFooter xml:space="preserve">&amp;R&amp;P de &amp;N  </oddFooter>
  </headerFooter>
  <rowBreaks count="1" manualBreakCount="1">
    <brk id="5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7"/>
  <sheetViews>
    <sheetView view="pageBreakPreview" topLeftCell="A136" zoomScale="60" zoomScaleNormal="100" workbookViewId="0">
      <selection activeCell="G158" sqref="G158"/>
    </sheetView>
  </sheetViews>
  <sheetFormatPr baseColWidth="10" defaultColWidth="11.42578125" defaultRowHeight="15.75" x14ac:dyDescent="0.25"/>
  <cols>
    <col min="1" max="1" width="12.5703125" style="62" customWidth="1"/>
    <col min="2" max="2" width="47.7109375" style="62" customWidth="1"/>
    <col min="3" max="3" width="38.28515625" style="62" customWidth="1"/>
    <col min="4" max="4" width="37.7109375" style="62" customWidth="1"/>
    <col min="5" max="5" width="34.42578125" style="64" bestFit="1" customWidth="1"/>
    <col min="6" max="7" width="36" style="62" customWidth="1"/>
    <col min="8" max="8" width="16.5703125" style="62" bestFit="1" customWidth="1"/>
    <col min="9" max="9" width="23.42578125" style="62" customWidth="1"/>
    <col min="10" max="16384" width="11.42578125" style="134"/>
  </cols>
  <sheetData>
    <row r="1" spans="1:9" x14ac:dyDescent="0.25">
      <c r="B1" s="63"/>
      <c r="D1" s="138"/>
      <c r="E1" s="138"/>
      <c r="F1" s="204"/>
      <c r="G1" s="204"/>
      <c r="H1" s="205"/>
      <c r="I1" s="138"/>
    </row>
    <row r="2" spans="1:9" x14ac:dyDescent="0.25">
      <c r="B2" s="138"/>
      <c r="C2" s="138"/>
      <c r="D2" s="138"/>
      <c r="E2" s="139"/>
      <c r="F2" s="138"/>
      <c r="G2" s="138"/>
      <c r="H2" s="206"/>
      <c r="I2" s="138"/>
    </row>
    <row r="3" spans="1:9" x14ac:dyDescent="0.25">
      <c r="B3" s="138"/>
      <c r="C3" s="138"/>
      <c r="D3" s="138"/>
      <c r="E3" s="139"/>
      <c r="F3" s="139"/>
      <c r="G3" s="139"/>
      <c r="H3" s="333"/>
      <c r="I3" s="138"/>
    </row>
    <row r="4" spans="1:9" x14ac:dyDescent="0.25">
      <c r="B4" s="138"/>
      <c r="C4" s="138"/>
      <c r="D4" s="138"/>
      <c r="E4" s="139"/>
      <c r="F4" s="204"/>
      <c r="G4" s="204"/>
      <c r="H4" s="334"/>
      <c r="I4" s="138"/>
    </row>
    <row r="5" spans="1:9" x14ac:dyDescent="0.25">
      <c r="B5" s="673" t="s">
        <v>1</v>
      </c>
      <c r="C5" s="673"/>
      <c r="D5" s="673"/>
      <c r="E5" s="673"/>
      <c r="F5" s="673"/>
      <c r="G5" s="673"/>
      <c r="H5" s="673"/>
    </row>
    <row r="6" spans="1:9" x14ac:dyDescent="0.25">
      <c r="B6" s="673" t="s">
        <v>2</v>
      </c>
      <c r="C6" s="673"/>
      <c r="D6" s="673"/>
      <c r="E6" s="673"/>
      <c r="F6" s="673"/>
      <c r="G6" s="673"/>
      <c r="H6" s="673"/>
    </row>
    <row r="7" spans="1:9" x14ac:dyDescent="0.25">
      <c r="B7" s="673" t="s">
        <v>1252</v>
      </c>
      <c r="C7" s="673"/>
      <c r="D7" s="673"/>
      <c r="E7" s="673"/>
      <c r="F7" s="673"/>
      <c r="G7" s="673"/>
      <c r="H7" s="673"/>
    </row>
    <row r="8" spans="1:9" x14ac:dyDescent="0.25">
      <c r="B8" s="140"/>
      <c r="C8" s="140"/>
      <c r="D8" s="140"/>
      <c r="E8" s="141"/>
      <c r="F8" s="142"/>
      <c r="G8" s="142"/>
      <c r="H8" s="142"/>
      <c r="I8" s="142"/>
    </row>
    <row r="9" spans="1:9" x14ac:dyDescent="0.25">
      <c r="A9" s="78"/>
      <c r="B9" s="143"/>
      <c r="C9" s="143"/>
      <c r="D9" s="143"/>
      <c r="E9" s="144"/>
      <c r="F9" s="67" t="s">
        <v>1223</v>
      </c>
      <c r="G9" s="67"/>
      <c r="H9" s="67"/>
      <c r="I9" s="67"/>
    </row>
    <row r="10" spans="1:9" x14ac:dyDescent="0.25">
      <c r="A10" s="207" t="s">
        <v>808</v>
      </c>
      <c r="B10" s="69" t="s">
        <v>5</v>
      </c>
      <c r="C10" s="69" t="s">
        <v>809</v>
      </c>
      <c r="D10" s="69" t="s">
        <v>7</v>
      </c>
      <c r="E10" s="145" t="s">
        <v>8</v>
      </c>
      <c r="F10" s="67" t="s">
        <v>1224</v>
      </c>
      <c r="G10" s="67" t="s">
        <v>1307</v>
      </c>
      <c r="H10" s="69" t="s">
        <v>811</v>
      </c>
      <c r="I10" s="69" t="s">
        <v>0</v>
      </c>
    </row>
    <row r="11" spans="1:9" x14ac:dyDescent="0.25">
      <c r="A11" s="208"/>
      <c r="B11" s="101" t="s">
        <v>320</v>
      </c>
      <c r="C11" s="111"/>
      <c r="D11" s="148"/>
      <c r="E11" s="149"/>
      <c r="F11" s="84"/>
      <c r="G11" s="84"/>
      <c r="H11" s="84"/>
      <c r="I11" s="311"/>
    </row>
    <row r="12" spans="1:9" ht="13.5" customHeight="1" x14ac:dyDescent="0.25">
      <c r="A12" s="209">
        <v>1</v>
      </c>
      <c r="B12" s="37" t="s">
        <v>299</v>
      </c>
      <c r="C12" s="38" t="s">
        <v>300</v>
      </c>
      <c r="D12" s="38" t="s">
        <v>301</v>
      </c>
      <c r="E12" s="146"/>
      <c r="F12" s="147">
        <v>52000</v>
      </c>
      <c r="G12" s="293">
        <f>+F12+E12</f>
        <v>52000</v>
      </c>
      <c r="H12" s="49">
        <f t="shared" ref="H12:H17" si="0">+G12*25%</f>
        <v>13000</v>
      </c>
      <c r="I12" s="312">
        <f>SUM(F12-H12)</f>
        <v>39000</v>
      </c>
    </row>
    <row r="13" spans="1:9" x14ac:dyDescent="0.25">
      <c r="A13" s="209">
        <v>5</v>
      </c>
      <c r="B13" s="37" t="s">
        <v>302</v>
      </c>
      <c r="C13" s="38" t="s">
        <v>298</v>
      </c>
      <c r="D13" s="38" t="s">
        <v>303</v>
      </c>
      <c r="E13" s="77"/>
      <c r="F13" s="29">
        <v>10000</v>
      </c>
      <c r="G13" s="293">
        <f>+F13+E13</f>
        <v>10000</v>
      </c>
      <c r="H13" s="49">
        <f t="shared" si="0"/>
        <v>2500</v>
      </c>
      <c r="I13" s="31">
        <f>SUM(F13-H13)</f>
        <v>7500</v>
      </c>
    </row>
    <row r="14" spans="1:9" x14ac:dyDescent="0.25">
      <c r="A14" s="209">
        <v>195</v>
      </c>
      <c r="B14" s="210" t="s">
        <v>556</v>
      </c>
      <c r="C14" s="211" t="s">
        <v>557</v>
      </c>
      <c r="D14" s="211" t="s">
        <v>303</v>
      </c>
      <c r="E14" s="77"/>
      <c r="F14" s="29">
        <v>10000</v>
      </c>
      <c r="G14" s="29">
        <f>+F14+E14</f>
        <v>10000</v>
      </c>
      <c r="H14" s="29">
        <f t="shared" si="0"/>
        <v>2500</v>
      </c>
      <c r="I14" s="31">
        <f>SUM(F14-H14)</f>
        <v>7500</v>
      </c>
    </row>
    <row r="15" spans="1:9" ht="16.5" thickBot="1" x14ac:dyDescent="0.3">
      <c r="A15" s="209">
        <v>2</v>
      </c>
      <c r="B15" s="40" t="s">
        <v>306</v>
      </c>
      <c r="C15" s="41" t="s">
        <v>21</v>
      </c>
      <c r="D15" s="42" t="s">
        <v>307</v>
      </c>
      <c r="E15" s="77"/>
      <c r="F15" s="29">
        <v>10000</v>
      </c>
      <c r="G15" s="293">
        <f>+F15+E15</f>
        <v>10000</v>
      </c>
      <c r="H15" s="49">
        <f t="shared" si="0"/>
        <v>2500</v>
      </c>
      <c r="I15" s="31">
        <f>E15+F15-H15</f>
        <v>7500</v>
      </c>
    </row>
    <row r="16" spans="1:9" ht="16.5" thickBot="1" x14ac:dyDescent="0.3">
      <c r="A16" s="30">
        <v>67</v>
      </c>
      <c r="B16" s="40" t="s">
        <v>396</v>
      </c>
      <c r="C16" s="41" t="s">
        <v>65</v>
      </c>
      <c r="D16" s="36" t="s">
        <v>305</v>
      </c>
      <c r="E16" s="77"/>
      <c r="F16" s="29">
        <v>8306.41</v>
      </c>
      <c r="G16" s="293">
        <f>+F16</f>
        <v>8306.41</v>
      </c>
      <c r="H16" s="49">
        <f t="shared" si="0"/>
        <v>2076.6025</v>
      </c>
      <c r="I16" s="31">
        <f>G16-H16</f>
        <v>6229.8074999999999</v>
      </c>
    </row>
    <row r="17" spans="1:9" x14ac:dyDescent="0.25">
      <c r="A17" s="209">
        <v>255</v>
      </c>
      <c r="B17" s="40" t="s">
        <v>644</v>
      </c>
      <c r="C17" s="41" t="s">
        <v>272</v>
      </c>
      <c r="D17" s="42" t="s">
        <v>1193</v>
      </c>
      <c r="E17" s="77"/>
      <c r="F17" s="29">
        <v>10000</v>
      </c>
      <c r="G17" s="293">
        <f>+F17+E17</f>
        <v>10000</v>
      </c>
      <c r="H17" s="49">
        <f t="shared" si="0"/>
        <v>2500</v>
      </c>
      <c r="I17" s="31">
        <f>E17+F17-H17</f>
        <v>7500</v>
      </c>
    </row>
    <row r="18" spans="1:9" x14ac:dyDescent="0.25">
      <c r="A18" s="85"/>
      <c r="B18" s="81" t="s">
        <v>855</v>
      </c>
      <c r="C18" s="111"/>
      <c r="D18" s="148"/>
      <c r="E18" s="84">
        <f>SUM(E12:E15)</f>
        <v>0</v>
      </c>
      <c r="F18" s="84">
        <f>SUM(F12:F17)</f>
        <v>100306.41</v>
      </c>
      <c r="G18" s="84">
        <f>SUM(G12:G17)</f>
        <v>100306.41</v>
      </c>
      <c r="H18" s="84">
        <f>SUM(H12:H17)</f>
        <v>25076.602500000001</v>
      </c>
      <c r="I18" s="311">
        <f>SUM(I12:I17)</f>
        <v>75229.807499999995</v>
      </c>
    </row>
    <row r="19" spans="1:9" x14ac:dyDescent="0.25">
      <c r="A19" s="133"/>
      <c r="B19" s="134"/>
      <c r="C19" s="134"/>
      <c r="D19" s="134"/>
      <c r="E19" s="134"/>
      <c r="F19" s="134"/>
      <c r="G19" s="134"/>
      <c r="H19" s="134"/>
      <c r="I19" s="134"/>
    </row>
    <row r="20" spans="1:9" x14ac:dyDescent="0.25">
      <c r="A20" s="85"/>
      <c r="B20" s="70" t="s">
        <v>856</v>
      </c>
      <c r="C20" s="100"/>
      <c r="D20" s="43"/>
      <c r="E20" s="77"/>
      <c r="F20" s="29"/>
      <c r="G20" s="29"/>
      <c r="H20" s="29"/>
      <c r="I20" s="31"/>
    </row>
    <row r="21" spans="1:9" x14ac:dyDescent="0.25">
      <c r="A21" s="209">
        <v>13</v>
      </c>
      <c r="B21" s="40" t="s">
        <v>322</v>
      </c>
      <c r="C21" s="41" t="s">
        <v>323</v>
      </c>
      <c r="D21" s="42" t="s">
        <v>324</v>
      </c>
      <c r="E21" s="146"/>
      <c r="F21" s="29">
        <v>46800</v>
      </c>
      <c r="G21" s="29">
        <f>+F21++E21</f>
        <v>46800</v>
      </c>
      <c r="H21" s="29">
        <f>+G21*25%</f>
        <v>11700</v>
      </c>
      <c r="I21" s="31">
        <f>SUM(F21-H21)</f>
        <v>35100</v>
      </c>
    </row>
    <row r="22" spans="1:9" x14ac:dyDescent="0.25">
      <c r="A22" s="209">
        <v>14</v>
      </c>
      <c r="B22" s="40" t="s">
        <v>325</v>
      </c>
      <c r="C22" s="41" t="s">
        <v>27</v>
      </c>
      <c r="D22" s="42" t="s">
        <v>305</v>
      </c>
      <c r="E22" s="77"/>
      <c r="F22" s="29">
        <v>10000</v>
      </c>
      <c r="G22" s="29">
        <f>+F22++E22</f>
        <v>10000</v>
      </c>
      <c r="H22" s="29">
        <f>+G22*25%</f>
        <v>2500</v>
      </c>
      <c r="I22" s="31">
        <f>SUM(E22+F22-H22)</f>
        <v>7500</v>
      </c>
    </row>
    <row r="23" spans="1:9" x14ac:dyDescent="0.25">
      <c r="A23" s="215">
        <v>350</v>
      </c>
      <c r="B23" s="37" t="s">
        <v>326</v>
      </c>
      <c r="C23" s="38" t="s">
        <v>327</v>
      </c>
      <c r="D23" s="38" t="s">
        <v>328</v>
      </c>
      <c r="E23" s="77"/>
      <c r="F23" s="135">
        <v>10000</v>
      </c>
      <c r="G23" s="29">
        <f>+F23++E23</f>
        <v>10000</v>
      </c>
      <c r="H23" s="29">
        <f>+G23*25%</f>
        <v>2500</v>
      </c>
      <c r="I23" s="315">
        <f>E23+F23-H23</f>
        <v>7500</v>
      </c>
    </row>
    <row r="24" spans="1:9" x14ac:dyDescent="0.25">
      <c r="A24" s="85"/>
      <c r="B24" s="81" t="s">
        <v>855</v>
      </c>
      <c r="C24" s="111"/>
      <c r="D24" s="148"/>
      <c r="E24" s="84">
        <f>SUM(E21:E23)</f>
        <v>0</v>
      </c>
      <c r="F24" s="84">
        <f>SUM(F21:F23)</f>
        <v>66800</v>
      </c>
      <c r="G24" s="84">
        <f>SUM(G21:G23)</f>
        <v>66800</v>
      </c>
      <c r="H24" s="84">
        <f>SUM(H21:H23)</f>
        <v>16700</v>
      </c>
      <c r="I24" s="311">
        <f>SUM(I21:I23)</f>
        <v>50100</v>
      </c>
    </row>
    <row r="25" spans="1:9" x14ac:dyDescent="0.25">
      <c r="A25" s="133"/>
      <c r="B25" s="134"/>
      <c r="C25" s="134"/>
      <c r="D25" s="134"/>
      <c r="E25" s="134"/>
      <c r="F25" s="134"/>
      <c r="G25" s="134"/>
      <c r="H25" s="134"/>
      <c r="I25" s="134"/>
    </row>
    <row r="26" spans="1:9" x14ac:dyDescent="0.25">
      <c r="A26" s="85"/>
      <c r="B26" s="101" t="s">
        <v>1229</v>
      </c>
      <c r="C26" s="100"/>
      <c r="D26" s="43"/>
      <c r="E26" s="77"/>
      <c r="F26" s="29"/>
      <c r="G26" s="29"/>
      <c r="H26" s="29"/>
      <c r="I26" s="31"/>
    </row>
    <row r="27" spans="1:9" x14ac:dyDescent="0.25">
      <c r="A27" s="209">
        <v>23</v>
      </c>
      <c r="B27" s="40" t="s">
        <v>342</v>
      </c>
      <c r="C27" s="41" t="s">
        <v>343</v>
      </c>
      <c r="D27" s="42" t="s">
        <v>344</v>
      </c>
      <c r="E27" s="146"/>
      <c r="F27" s="29">
        <v>46800</v>
      </c>
      <c r="G27" s="29">
        <f>+F27+E27</f>
        <v>46800</v>
      </c>
      <c r="H27" s="29">
        <f>+G27*25%</f>
        <v>11700</v>
      </c>
      <c r="I27" s="31">
        <f>SUM(F27-H27)</f>
        <v>35100</v>
      </c>
    </row>
    <row r="28" spans="1:9" x14ac:dyDescent="0.25">
      <c r="A28" s="209">
        <v>24</v>
      </c>
      <c r="B28" s="40" t="s">
        <v>345</v>
      </c>
      <c r="C28" s="41" t="s">
        <v>37</v>
      </c>
      <c r="D28" s="42" t="s">
        <v>305</v>
      </c>
      <c r="E28" s="77"/>
      <c r="F28" s="29">
        <v>10000</v>
      </c>
      <c r="G28" s="29">
        <f>+F28+E28</f>
        <v>10000</v>
      </c>
      <c r="H28" s="29">
        <f>+G28*25%</f>
        <v>2500</v>
      </c>
      <c r="I28" s="31">
        <f>SUM(F28-H28)</f>
        <v>7500</v>
      </c>
    </row>
    <row r="29" spans="1:9" x14ac:dyDescent="0.25">
      <c r="A29" s="209">
        <v>31</v>
      </c>
      <c r="B29" s="35" t="s">
        <v>349</v>
      </c>
      <c r="C29" s="41" t="s">
        <v>350</v>
      </c>
      <c r="D29" s="40" t="s">
        <v>367</v>
      </c>
      <c r="E29" s="77">
        <v>10000</v>
      </c>
      <c r="F29" s="29">
        <v>10000</v>
      </c>
      <c r="G29" s="29">
        <f>+F29+E29</f>
        <v>20000</v>
      </c>
      <c r="H29" s="29">
        <f>+G29*25%</f>
        <v>5000</v>
      </c>
      <c r="I29" s="31">
        <f>G29-H29</f>
        <v>15000</v>
      </c>
    </row>
    <row r="30" spans="1:9" x14ac:dyDescent="0.25">
      <c r="A30" s="85"/>
      <c r="B30" s="81" t="s">
        <v>855</v>
      </c>
      <c r="C30" s="111"/>
      <c r="D30" s="148"/>
      <c r="E30" s="84">
        <f>+E29</f>
        <v>10000</v>
      </c>
      <c r="F30" s="84">
        <f>SUM(F27:F29)</f>
        <v>66800</v>
      </c>
      <c r="G30" s="84">
        <f>SUM(G27:G29)</f>
        <v>76800</v>
      </c>
      <c r="H30" s="84">
        <f>SUM(H27:H29)</f>
        <v>19200</v>
      </c>
      <c r="I30" s="311">
        <f>SUM(I27:I29)</f>
        <v>57600</v>
      </c>
    </row>
    <row r="31" spans="1:9" x14ac:dyDescent="0.25">
      <c r="A31" s="133"/>
      <c r="B31" s="134"/>
      <c r="C31" s="134"/>
      <c r="D31" s="134"/>
      <c r="E31" s="134"/>
      <c r="F31" s="134"/>
      <c r="G31" s="134"/>
      <c r="H31" s="134"/>
      <c r="I31" s="134"/>
    </row>
    <row r="32" spans="1:9" x14ac:dyDescent="0.25">
      <c r="A32" s="85"/>
      <c r="B32" s="101" t="s">
        <v>1230</v>
      </c>
      <c r="C32" s="100"/>
      <c r="D32" s="43"/>
      <c r="E32" s="77"/>
      <c r="F32" s="29"/>
      <c r="G32" s="29"/>
      <c r="H32" s="29"/>
      <c r="I32" s="31"/>
    </row>
    <row r="33" spans="1:9" ht="15.75" customHeight="1" x14ac:dyDescent="0.25">
      <c r="A33" s="209">
        <v>37</v>
      </c>
      <c r="B33" s="40" t="s">
        <v>361</v>
      </c>
      <c r="C33" s="41" t="s">
        <v>362</v>
      </c>
      <c r="D33" s="42" t="s">
        <v>324</v>
      </c>
      <c r="E33" s="146"/>
      <c r="F33" s="29">
        <v>46800</v>
      </c>
      <c r="G33" s="29">
        <f>+F33+E33</f>
        <v>46800</v>
      </c>
      <c r="H33" s="29">
        <f>+G33*25%</f>
        <v>11700</v>
      </c>
      <c r="I33" s="31">
        <f>SUM(F33-H33)</f>
        <v>35100</v>
      </c>
    </row>
    <row r="34" spans="1:9" x14ac:dyDescent="0.25">
      <c r="A34" s="209">
        <v>38</v>
      </c>
      <c r="B34" s="40" t="s">
        <v>363</v>
      </c>
      <c r="C34" s="41" t="s">
        <v>33</v>
      </c>
      <c r="D34" s="42" t="s">
        <v>305</v>
      </c>
      <c r="E34" s="77"/>
      <c r="F34" s="29">
        <v>10000</v>
      </c>
      <c r="G34" s="29">
        <f>+F34+E34</f>
        <v>10000</v>
      </c>
      <c r="H34" s="29">
        <f>+G34*25%</f>
        <v>2500</v>
      </c>
      <c r="I34" s="31">
        <f>SUM(F34-H34)</f>
        <v>7500</v>
      </c>
    </row>
    <row r="35" spans="1:9" x14ac:dyDescent="0.25">
      <c r="A35" s="209">
        <v>40</v>
      </c>
      <c r="B35" s="40" t="s">
        <v>364</v>
      </c>
      <c r="C35" s="41" t="s">
        <v>50</v>
      </c>
      <c r="D35" s="42" t="s">
        <v>305</v>
      </c>
      <c r="E35" s="77"/>
      <c r="F35" s="29">
        <v>10000</v>
      </c>
      <c r="G35" s="29">
        <f>+F35+E35</f>
        <v>10000</v>
      </c>
      <c r="H35" s="29">
        <f>+G35*25%</f>
        <v>2500</v>
      </c>
      <c r="I35" s="31">
        <f>E35+F35-H35</f>
        <v>7500</v>
      </c>
    </row>
    <row r="36" spans="1:9" x14ac:dyDescent="0.25">
      <c r="A36" s="209">
        <v>39</v>
      </c>
      <c r="B36" s="40" t="s">
        <v>365</v>
      </c>
      <c r="C36" s="41" t="s">
        <v>366</v>
      </c>
      <c r="D36" s="42" t="s">
        <v>367</v>
      </c>
      <c r="E36" s="77"/>
      <c r="F36" s="29">
        <v>10000</v>
      </c>
      <c r="G36" s="29">
        <f>+F36+E36</f>
        <v>10000</v>
      </c>
      <c r="H36" s="29">
        <f>+G36*25%</f>
        <v>2500</v>
      </c>
      <c r="I36" s="31">
        <f>SUM(F36-H36)</f>
        <v>7500</v>
      </c>
    </row>
    <row r="37" spans="1:9" x14ac:dyDescent="0.25">
      <c r="A37" s="85"/>
      <c r="B37" s="81" t="s">
        <v>855</v>
      </c>
      <c r="C37" s="111"/>
      <c r="D37" s="148"/>
      <c r="E37" s="84">
        <f>SUM(E33:E36)</f>
        <v>0</v>
      </c>
      <c r="F37" s="84">
        <f>SUM(F33:F36)</f>
        <v>76800</v>
      </c>
      <c r="G37" s="84">
        <f>SUM(G33:G36)</f>
        <v>76800</v>
      </c>
      <c r="H37" s="84">
        <f>SUM(H33:H36)</f>
        <v>19200</v>
      </c>
      <c r="I37" s="311">
        <f>SUM(I33:I36)</f>
        <v>57600</v>
      </c>
    </row>
    <row r="38" spans="1:9" x14ac:dyDescent="0.25">
      <c r="A38" s="133"/>
      <c r="B38" s="134"/>
      <c r="C38" s="134"/>
      <c r="D38" s="134"/>
      <c r="E38" s="134"/>
      <c r="F38" s="134"/>
      <c r="G38" s="134"/>
      <c r="H38" s="134"/>
      <c r="I38" s="134"/>
    </row>
    <row r="39" spans="1:9" x14ac:dyDescent="0.25">
      <c r="A39" s="85"/>
      <c r="B39" s="101" t="s">
        <v>1231</v>
      </c>
      <c r="C39" s="100"/>
      <c r="D39" s="43"/>
      <c r="E39" s="77"/>
      <c r="F39" s="29"/>
      <c r="G39" s="29"/>
      <c r="H39" s="29"/>
      <c r="I39" s="31"/>
    </row>
    <row r="40" spans="1:9" x14ac:dyDescent="0.25">
      <c r="A40" s="209">
        <v>47</v>
      </c>
      <c r="B40" s="40" t="s">
        <v>374</v>
      </c>
      <c r="C40" s="41" t="s">
        <v>375</v>
      </c>
      <c r="D40" s="42" t="s">
        <v>324</v>
      </c>
      <c r="E40" s="146"/>
      <c r="F40" s="29">
        <v>46800</v>
      </c>
      <c r="G40" s="29">
        <f>+E40+F40</f>
        <v>46800</v>
      </c>
      <c r="H40" s="29">
        <f>+G40*25%</f>
        <v>11700</v>
      </c>
      <c r="I40" s="31">
        <f>SUM(F40-H40)</f>
        <v>35100</v>
      </c>
    </row>
    <row r="41" spans="1:9" x14ac:dyDescent="0.25">
      <c r="A41" s="209">
        <v>49</v>
      </c>
      <c r="B41" s="40" t="s">
        <v>376</v>
      </c>
      <c r="C41" s="41" t="s">
        <v>54</v>
      </c>
      <c r="D41" s="42" t="s">
        <v>305</v>
      </c>
      <c r="E41" s="77"/>
      <c r="F41" s="29">
        <v>10000</v>
      </c>
      <c r="G41" s="29">
        <f>+E41+F41</f>
        <v>10000</v>
      </c>
      <c r="H41" s="29">
        <f>+G41*25%</f>
        <v>2500</v>
      </c>
      <c r="I41" s="31">
        <f>SUM(E41+F41-H41)</f>
        <v>7500</v>
      </c>
    </row>
    <row r="42" spans="1:9" x14ac:dyDescent="0.25">
      <c r="A42" s="209">
        <v>48</v>
      </c>
      <c r="B42" s="40" t="s">
        <v>377</v>
      </c>
      <c r="C42" s="41" t="s">
        <v>55</v>
      </c>
      <c r="D42" s="42" t="s">
        <v>367</v>
      </c>
      <c r="E42" s="77"/>
      <c r="F42" s="29">
        <v>10000</v>
      </c>
      <c r="G42" s="29">
        <f>+E42+F42</f>
        <v>10000</v>
      </c>
      <c r="H42" s="29">
        <f>+G42*25%</f>
        <v>2500</v>
      </c>
      <c r="I42" s="31">
        <f>SUM(F42-H42)</f>
        <v>7500</v>
      </c>
    </row>
    <row r="43" spans="1:9" x14ac:dyDescent="0.25">
      <c r="A43" s="85"/>
      <c r="B43" s="81" t="s">
        <v>855</v>
      </c>
      <c r="C43" s="111"/>
      <c r="D43" s="148"/>
      <c r="E43" s="84">
        <f>SUM(E40:E42)</f>
        <v>0</v>
      </c>
      <c r="F43" s="84">
        <f>SUM(F40:F42)</f>
        <v>66800</v>
      </c>
      <c r="G43" s="84">
        <f>SUM(G40:G42)</f>
        <v>66800</v>
      </c>
      <c r="H43" s="84">
        <f>SUM(H40:H42)</f>
        <v>16700</v>
      </c>
      <c r="I43" s="311">
        <f>SUM(I40:I42)</f>
        <v>50100</v>
      </c>
    </row>
    <row r="44" spans="1:9" x14ac:dyDescent="0.25">
      <c r="A44" s="133"/>
      <c r="B44" s="134"/>
      <c r="C44" s="134"/>
      <c r="D44" s="134"/>
      <c r="E44" s="134"/>
      <c r="F44" s="134"/>
      <c r="G44" s="134"/>
      <c r="H44" s="134"/>
      <c r="I44" s="134"/>
    </row>
    <row r="45" spans="1:9" x14ac:dyDescent="0.25">
      <c r="A45" s="85"/>
      <c r="B45" s="101" t="s">
        <v>387</v>
      </c>
      <c r="C45" s="100"/>
      <c r="D45" s="43"/>
      <c r="E45" s="77"/>
      <c r="F45" s="29"/>
      <c r="G45" s="29"/>
      <c r="H45" s="29"/>
      <c r="I45" s="31"/>
    </row>
    <row r="46" spans="1:9" x14ac:dyDescent="0.25">
      <c r="A46" s="209">
        <v>58</v>
      </c>
      <c r="B46" s="40" t="s">
        <v>388</v>
      </c>
      <c r="C46" s="41" t="s">
        <v>61</v>
      </c>
      <c r="D46" s="42" t="s">
        <v>389</v>
      </c>
      <c r="E46" s="77"/>
      <c r="F46" s="29">
        <v>15000</v>
      </c>
      <c r="G46" s="29">
        <f>+F46+E46</f>
        <v>15000</v>
      </c>
      <c r="H46" s="29">
        <f>+G46*25%</f>
        <v>3750</v>
      </c>
      <c r="I46" s="31">
        <f>SUM(E46+F46-H46)</f>
        <v>11250</v>
      </c>
    </row>
    <row r="47" spans="1:9" x14ac:dyDescent="0.25">
      <c r="A47" s="209">
        <v>60</v>
      </c>
      <c r="B47" s="40" t="s">
        <v>390</v>
      </c>
      <c r="C47" s="41" t="s">
        <v>62</v>
      </c>
      <c r="D47" s="42" t="s">
        <v>367</v>
      </c>
      <c r="E47" s="77"/>
      <c r="F47" s="29">
        <v>10000</v>
      </c>
      <c r="G47" s="29">
        <f>+F47+E47</f>
        <v>10000</v>
      </c>
      <c r="H47" s="29">
        <f>+G47*25%</f>
        <v>2500</v>
      </c>
      <c r="I47" s="31">
        <f>SUM(F47-H47)</f>
        <v>7500</v>
      </c>
    </row>
    <row r="48" spans="1:9" x14ac:dyDescent="0.25">
      <c r="A48" s="85"/>
      <c r="B48" s="81" t="s">
        <v>855</v>
      </c>
      <c r="C48" s="111"/>
      <c r="D48" s="148"/>
      <c r="E48" s="84">
        <f>SUM(E46:E47)</f>
        <v>0</v>
      </c>
      <c r="F48" s="84">
        <f>SUM(F46:F47)</f>
        <v>25000</v>
      </c>
      <c r="G48" s="84">
        <f>SUM(G46:G47)</f>
        <v>25000</v>
      </c>
      <c r="H48" s="84">
        <f>SUM(H46:H47)</f>
        <v>6250</v>
      </c>
      <c r="I48" s="311">
        <f>SUM(I46:I47)</f>
        <v>18750</v>
      </c>
    </row>
    <row r="49" spans="1:9" x14ac:dyDescent="0.25">
      <c r="A49" s="133"/>
      <c r="B49" s="134"/>
      <c r="C49" s="134"/>
      <c r="D49" s="134"/>
      <c r="E49" s="134"/>
      <c r="F49" s="134"/>
      <c r="G49" s="134"/>
      <c r="H49" s="134"/>
      <c r="I49" s="134"/>
    </row>
    <row r="50" spans="1:9" x14ac:dyDescent="0.25">
      <c r="A50" s="85"/>
      <c r="B50" s="101" t="s">
        <v>1233</v>
      </c>
      <c r="C50" s="100"/>
      <c r="D50" s="43"/>
      <c r="E50" s="77"/>
      <c r="F50" s="29"/>
      <c r="G50" s="29"/>
      <c r="H50" s="29"/>
      <c r="I50" s="31"/>
    </row>
    <row r="51" spans="1:9" x14ac:dyDescent="0.25">
      <c r="A51" s="209">
        <v>87</v>
      </c>
      <c r="B51" s="210" t="s">
        <v>427</v>
      </c>
      <c r="C51" s="211" t="s">
        <v>98</v>
      </c>
      <c r="D51" s="211" t="s">
        <v>428</v>
      </c>
      <c r="E51" s="77"/>
      <c r="F51" s="29">
        <v>10000</v>
      </c>
      <c r="G51" s="29">
        <f>+F51+E51</f>
        <v>10000</v>
      </c>
      <c r="H51" s="29">
        <f>+G51*25%</f>
        <v>2500</v>
      </c>
      <c r="I51" s="31">
        <f>SUM(F51-H51)</f>
        <v>7500</v>
      </c>
    </row>
    <row r="52" spans="1:9" x14ac:dyDescent="0.25">
      <c r="A52" s="209">
        <v>88</v>
      </c>
      <c r="B52" s="210" t="s">
        <v>429</v>
      </c>
      <c r="C52" s="211" t="s">
        <v>100</v>
      </c>
      <c r="D52" s="211" t="s">
        <v>430</v>
      </c>
      <c r="E52" s="77"/>
      <c r="F52" s="29">
        <v>10000</v>
      </c>
      <c r="G52" s="29">
        <f>+F52+E52</f>
        <v>10000</v>
      </c>
      <c r="H52" s="29">
        <f>+G52*25%</f>
        <v>2500</v>
      </c>
      <c r="I52" s="31">
        <f>SUM(F52-H52)</f>
        <v>7500</v>
      </c>
    </row>
    <row r="53" spans="1:9" x14ac:dyDescent="0.25">
      <c r="A53" s="209">
        <v>89</v>
      </c>
      <c r="B53" s="40" t="s">
        <v>431</v>
      </c>
      <c r="C53" s="41" t="s">
        <v>99</v>
      </c>
      <c r="D53" s="42" t="s">
        <v>432</v>
      </c>
      <c r="E53" s="77"/>
      <c r="F53" s="29">
        <v>10000</v>
      </c>
      <c r="G53" s="29">
        <f>+F53+E53</f>
        <v>10000</v>
      </c>
      <c r="H53" s="29">
        <f>+G53*25%</f>
        <v>2500</v>
      </c>
      <c r="I53" s="31">
        <f>SUM(F53-H53)</f>
        <v>7500</v>
      </c>
    </row>
    <row r="54" spans="1:9" x14ac:dyDescent="0.25">
      <c r="A54" s="85"/>
      <c r="B54" s="81" t="s">
        <v>855</v>
      </c>
      <c r="C54" s="111"/>
      <c r="D54" s="148"/>
      <c r="E54" s="84">
        <f>SUM(E51:E53)</f>
        <v>0</v>
      </c>
      <c r="F54" s="84">
        <f>SUM(F51:F53)</f>
        <v>30000</v>
      </c>
      <c r="G54" s="84">
        <f>SUM(G51:G53)</f>
        <v>30000</v>
      </c>
      <c r="H54" s="84">
        <f>SUM(H51:H53)</f>
        <v>7500</v>
      </c>
      <c r="I54" s="311">
        <f>SUM(I51:I53)</f>
        <v>22500</v>
      </c>
    </row>
    <row r="55" spans="1:9" x14ac:dyDescent="0.25">
      <c r="A55" s="133"/>
      <c r="B55" s="134"/>
      <c r="C55" s="134"/>
      <c r="D55" s="134"/>
      <c r="E55" s="134"/>
      <c r="F55" s="134"/>
      <c r="G55" s="134"/>
      <c r="H55" s="134"/>
      <c r="I55" s="134"/>
    </row>
    <row r="56" spans="1:9" x14ac:dyDescent="0.25">
      <c r="A56" s="85"/>
      <c r="B56" s="70" t="s">
        <v>1265</v>
      </c>
      <c r="C56" s="108"/>
      <c r="D56" s="27"/>
      <c r="E56" s="77"/>
      <c r="F56" s="29"/>
      <c r="G56" s="29"/>
      <c r="H56" s="29"/>
      <c r="I56" s="31"/>
    </row>
    <row r="57" spans="1:9" x14ac:dyDescent="0.25">
      <c r="A57" s="209">
        <v>156</v>
      </c>
      <c r="B57" s="40" t="s">
        <v>509</v>
      </c>
      <c r="C57" s="41" t="s">
        <v>200</v>
      </c>
      <c r="D57" s="42" t="s">
        <v>428</v>
      </c>
      <c r="E57" s="77"/>
      <c r="F57" s="29">
        <v>10000</v>
      </c>
      <c r="G57" s="29">
        <f>+E57+F57</f>
        <v>10000</v>
      </c>
      <c r="H57" s="29">
        <f>+G57*25%</f>
        <v>2500</v>
      </c>
      <c r="I57" s="31">
        <f>SUM(F57-H57)</f>
        <v>7500</v>
      </c>
    </row>
    <row r="58" spans="1:9" x14ac:dyDescent="0.25">
      <c r="A58" s="209">
        <v>157</v>
      </c>
      <c r="B58" s="40" t="s">
        <v>510</v>
      </c>
      <c r="C58" s="41" t="s">
        <v>201</v>
      </c>
      <c r="D58" s="42" t="s">
        <v>432</v>
      </c>
      <c r="E58" s="77"/>
      <c r="F58" s="29">
        <v>10000</v>
      </c>
      <c r="G58" s="29">
        <f>+E58+F58</f>
        <v>10000</v>
      </c>
      <c r="H58" s="29">
        <f>+G58*25%</f>
        <v>2500</v>
      </c>
      <c r="I58" s="31">
        <f>SUM(F58-H58)</f>
        <v>7500</v>
      </c>
    </row>
    <row r="59" spans="1:9" x14ac:dyDescent="0.25">
      <c r="A59" s="85"/>
      <c r="B59" s="81" t="s">
        <v>855</v>
      </c>
      <c r="C59" s="82"/>
      <c r="D59" s="83"/>
      <c r="E59" s="84">
        <f>SUM(E57:E58)</f>
        <v>0</v>
      </c>
      <c r="F59" s="84">
        <f>SUM(F57:F58)</f>
        <v>20000</v>
      </c>
      <c r="G59" s="84">
        <f>SUM(G57:G58)</f>
        <v>20000</v>
      </c>
      <c r="H59" s="84">
        <f>SUM(H57:H58)</f>
        <v>5000</v>
      </c>
      <c r="I59" s="311">
        <f>SUM(I57:I58)</f>
        <v>15000</v>
      </c>
    </row>
    <row r="60" spans="1:9" x14ac:dyDescent="0.25">
      <c r="A60" s="133"/>
      <c r="B60" s="134"/>
      <c r="C60" s="134"/>
      <c r="D60" s="134"/>
      <c r="E60" s="134"/>
      <c r="F60" s="134"/>
      <c r="G60" s="134"/>
      <c r="H60" s="134"/>
      <c r="I60" s="134"/>
    </row>
    <row r="61" spans="1:9" x14ac:dyDescent="0.25">
      <c r="A61" s="85"/>
      <c r="B61" s="101" t="s">
        <v>512</v>
      </c>
      <c r="C61" s="100"/>
      <c r="D61" s="43"/>
      <c r="E61" s="77"/>
      <c r="F61" s="29"/>
      <c r="G61" s="29"/>
      <c r="H61" s="29"/>
      <c r="I61" s="31"/>
    </row>
    <row r="62" spans="1:9" x14ac:dyDescent="0.25">
      <c r="A62" s="209">
        <v>159</v>
      </c>
      <c r="B62" s="40" t="s">
        <v>513</v>
      </c>
      <c r="C62" s="41" t="s">
        <v>90</v>
      </c>
      <c r="D62" s="42" t="s">
        <v>428</v>
      </c>
      <c r="E62" s="77"/>
      <c r="F62" s="29">
        <v>10000</v>
      </c>
      <c r="G62" s="29">
        <f>+F62+E62</f>
        <v>10000</v>
      </c>
      <c r="H62" s="29">
        <f>+G62*25%</f>
        <v>2500</v>
      </c>
      <c r="I62" s="31">
        <f>SUM(F62-H62)</f>
        <v>7500</v>
      </c>
    </row>
    <row r="63" spans="1:9" x14ac:dyDescent="0.25">
      <c r="A63" s="85"/>
      <c r="B63" s="81" t="s">
        <v>855</v>
      </c>
      <c r="C63" s="111"/>
      <c r="D63" s="148"/>
      <c r="E63" s="84">
        <f>E62</f>
        <v>0</v>
      </c>
      <c r="F63" s="84">
        <f>SUM(F62)</f>
        <v>10000</v>
      </c>
      <c r="G63" s="84">
        <f>SUM(G62)</f>
        <v>10000</v>
      </c>
      <c r="H63" s="84">
        <f>SUM(H62)</f>
        <v>2500</v>
      </c>
      <c r="I63" s="311">
        <f>SUM(I62)</f>
        <v>7500</v>
      </c>
    </row>
    <row r="64" spans="1:9" x14ac:dyDescent="0.25">
      <c r="A64" s="133"/>
      <c r="B64" s="134"/>
      <c r="C64" s="134"/>
      <c r="D64" s="134"/>
      <c r="E64" s="134"/>
      <c r="F64" s="134"/>
      <c r="G64" s="134"/>
      <c r="H64" s="134"/>
      <c r="I64" s="134"/>
    </row>
    <row r="65" spans="1:9" x14ac:dyDescent="0.25">
      <c r="A65" s="85"/>
      <c r="B65" s="212" t="s">
        <v>522</v>
      </c>
      <c r="C65" s="108"/>
      <c r="D65" s="27"/>
      <c r="E65" s="77"/>
      <c r="F65" s="29"/>
      <c r="G65" s="29"/>
      <c r="H65" s="29"/>
      <c r="I65" s="31"/>
    </row>
    <row r="66" spans="1:9" x14ac:dyDescent="0.25">
      <c r="A66" s="209">
        <v>168</v>
      </c>
      <c r="B66" s="40" t="s">
        <v>523</v>
      </c>
      <c r="C66" s="41" t="s">
        <v>170</v>
      </c>
      <c r="D66" s="42" t="s">
        <v>428</v>
      </c>
      <c r="E66" s="77"/>
      <c r="F66" s="29">
        <v>10000</v>
      </c>
      <c r="G66" s="29">
        <f>+F66+E66</f>
        <v>10000</v>
      </c>
      <c r="H66" s="29">
        <f>+G66*25%</f>
        <v>2500</v>
      </c>
      <c r="I66" s="31">
        <f>SUM(F66-H66)</f>
        <v>7500</v>
      </c>
    </row>
    <row r="67" spans="1:9" x14ac:dyDescent="0.25">
      <c r="A67" s="85"/>
      <c r="B67" s="81" t="s">
        <v>855</v>
      </c>
      <c r="C67" s="111"/>
      <c r="D67" s="148"/>
      <c r="E67" s="84">
        <f>SUM(E66)</f>
        <v>0</v>
      </c>
      <c r="F67" s="84">
        <f>SUM(F66)</f>
        <v>10000</v>
      </c>
      <c r="G67" s="84">
        <f>SUM(G66)</f>
        <v>10000</v>
      </c>
      <c r="H67" s="84">
        <f>SUM(H66)</f>
        <v>2500</v>
      </c>
      <c r="I67" s="311">
        <f>SUM(I66)</f>
        <v>7500</v>
      </c>
    </row>
    <row r="68" spans="1:9" x14ac:dyDescent="0.25">
      <c r="A68" s="133"/>
      <c r="B68" s="134"/>
      <c r="C68" s="134"/>
      <c r="D68" s="134"/>
      <c r="E68" s="134"/>
      <c r="F68" s="134"/>
      <c r="G68" s="134"/>
      <c r="H68" s="134"/>
      <c r="I68" s="134"/>
    </row>
    <row r="69" spans="1:9" x14ac:dyDescent="0.25">
      <c r="A69" s="85"/>
      <c r="B69" s="213" t="s">
        <v>554</v>
      </c>
      <c r="C69" s="152"/>
      <c r="D69" s="153"/>
      <c r="E69" s="154"/>
      <c r="F69" s="152"/>
      <c r="G69" s="152"/>
      <c r="H69" s="152"/>
      <c r="I69" s="316"/>
    </row>
    <row r="70" spans="1:9" x14ac:dyDescent="0.25">
      <c r="A70" s="209">
        <v>194</v>
      </c>
      <c r="B70" s="210" t="s">
        <v>555</v>
      </c>
      <c r="C70" s="211" t="s">
        <v>214</v>
      </c>
      <c r="D70" s="211" t="s">
        <v>428</v>
      </c>
      <c r="E70" s="154"/>
      <c r="F70" s="29">
        <v>10000</v>
      </c>
      <c r="G70" s="29">
        <f>+F70+E70</f>
        <v>10000</v>
      </c>
      <c r="H70" s="29">
        <f>+G70*25%</f>
        <v>2500</v>
      </c>
      <c r="I70" s="31">
        <f>SUM(F70-H70)</f>
        <v>7500</v>
      </c>
    </row>
    <row r="71" spans="1:9" x14ac:dyDescent="0.25">
      <c r="A71" s="85"/>
      <c r="B71" s="82" t="s">
        <v>1228</v>
      </c>
      <c r="C71" s="82"/>
      <c r="D71" s="83"/>
      <c r="E71" s="84">
        <f>SUM(E70:E70)</f>
        <v>0</v>
      </c>
      <c r="F71" s="84">
        <f>SUM(F70:F70)</f>
        <v>10000</v>
      </c>
      <c r="G71" s="84">
        <f>SUM(G70:G70)</f>
        <v>10000</v>
      </c>
      <c r="H71" s="84">
        <f>SUM(H70:H70)</f>
        <v>2500</v>
      </c>
      <c r="I71" s="311">
        <f>SUM(I70:I70)</f>
        <v>7500</v>
      </c>
    </row>
    <row r="72" spans="1:9" x14ac:dyDescent="0.25">
      <c r="A72" s="133"/>
      <c r="B72" s="134"/>
      <c r="C72" s="134"/>
      <c r="D72" s="134"/>
      <c r="E72" s="134"/>
      <c r="F72" s="134"/>
      <c r="G72" s="134"/>
      <c r="H72" s="134"/>
      <c r="I72" s="134"/>
    </row>
    <row r="73" spans="1:9" x14ac:dyDescent="0.25">
      <c r="A73" s="85"/>
      <c r="B73" s="212" t="s">
        <v>1234</v>
      </c>
      <c r="C73" s="156"/>
      <c r="D73" s="39"/>
      <c r="E73" s="150"/>
      <c r="F73" s="29"/>
      <c r="G73" s="29"/>
      <c r="H73" s="29"/>
      <c r="I73" s="31"/>
    </row>
    <row r="74" spans="1:9" x14ac:dyDescent="0.25">
      <c r="A74" s="209">
        <v>198</v>
      </c>
      <c r="B74" s="210" t="s">
        <v>563</v>
      </c>
      <c r="C74" s="211" t="s">
        <v>194</v>
      </c>
      <c r="D74" s="211" t="s">
        <v>428</v>
      </c>
      <c r="E74" s="77"/>
      <c r="F74" s="29">
        <v>10000</v>
      </c>
      <c r="G74" s="29">
        <f>+E74+F74</f>
        <v>10000</v>
      </c>
      <c r="H74" s="29">
        <f>+G74*25%</f>
        <v>2500</v>
      </c>
      <c r="I74" s="31">
        <f>SUM(E74+F74-H74)</f>
        <v>7500</v>
      </c>
    </row>
    <row r="75" spans="1:9" x14ac:dyDescent="0.25">
      <c r="A75" s="209">
        <v>199</v>
      </c>
      <c r="B75" s="210" t="s">
        <v>564</v>
      </c>
      <c r="C75" s="211" t="s">
        <v>195</v>
      </c>
      <c r="D75" s="211" t="s">
        <v>432</v>
      </c>
      <c r="E75" s="77"/>
      <c r="F75" s="29">
        <v>10000</v>
      </c>
      <c r="G75" s="29">
        <f>+E75+F75</f>
        <v>10000</v>
      </c>
      <c r="H75" s="29">
        <f>+G75*25%</f>
        <v>2500</v>
      </c>
      <c r="I75" s="31">
        <f>E75+F75-H75</f>
        <v>7500</v>
      </c>
    </row>
    <row r="76" spans="1:9" x14ac:dyDescent="0.25">
      <c r="A76" s="85"/>
      <c r="B76" s="81" t="s">
        <v>855</v>
      </c>
      <c r="C76" s="82"/>
      <c r="D76" s="83"/>
      <c r="E76" s="84">
        <f>SUM(E74:E75)</f>
        <v>0</v>
      </c>
      <c r="F76" s="84">
        <f>SUM(F74:F75)</f>
        <v>20000</v>
      </c>
      <c r="G76" s="84">
        <f>SUM(G74:G75)</f>
        <v>20000</v>
      </c>
      <c r="H76" s="84">
        <f>SUM(H74:H75)</f>
        <v>5000</v>
      </c>
      <c r="I76" s="311">
        <f>SUM(I74:I75)</f>
        <v>15000</v>
      </c>
    </row>
    <row r="77" spans="1:9" x14ac:dyDescent="0.25">
      <c r="A77" s="133"/>
      <c r="B77" s="134"/>
      <c r="C77" s="134"/>
      <c r="D77" s="134"/>
      <c r="E77" s="134"/>
      <c r="F77" s="134"/>
      <c r="G77" s="134"/>
      <c r="H77" s="134"/>
      <c r="I77" s="134"/>
    </row>
    <row r="78" spans="1:9" x14ac:dyDescent="0.25">
      <c r="A78" s="85"/>
      <c r="B78" s="70" t="s">
        <v>571</v>
      </c>
      <c r="C78" s="108"/>
      <c r="D78" s="27"/>
      <c r="E78" s="77"/>
      <c r="F78" s="29"/>
      <c r="G78" s="29"/>
      <c r="H78" s="29"/>
      <c r="I78" s="31"/>
    </row>
    <row r="79" spans="1:9" x14ac:dyDescent="0.25">
      <c r="A79" s="76" t="s">
        <v>1166</v>
      </c>
      <c r="B79" s="102" t="s">
        <v>1167</v>
      </c>
      <c r="C79" s="50" t="s">
        <v>1168</v>
      </c>
      <c r="D79" s="50" t="s">
        <v>1169</v>
      </c>
      <c r="E79" s="77"/>
      <c r="F79" s="29">
        <v>10000</v>
      </c>
      <c r="G79" s="29">
        <f>+E79+F79</f>
        <v>10000</v>
      </c>
      <c r="H79" s="29">
        <f>+G79*25%</f>
        <v>2500</v>
      </c>
      <c r="I79" s="31">
        <f>SUM(F79-H79)</f>
        <v>7500</v>
      </c>
    </row>
    <row r="80" spans="1:9" x14ac:dyDescent="0.25">
      <c r="A80" s="85"/>
      <c r="B80" s="81" t="s">
        <v>855</v>
      </c>
      <c r="C80" s="111"/>
      <c r="D80" s="148"/>
      <c r="E80" s="84">
        <f>SUM(E79)</f>
        <v>0</v>
      </c>
      <c r="F80" s="84">
        <f>SUM(F79)</f>
        <v>10000</v>
      </c>
      <c r="G80" s="84">
        <f>SUM(G79)</f>
        <v>10000</v>
      </c>
      <c r="H80" s="84">
        <f>SUM(H79)</f>
        <v>2500</v>
      </c>
      <c r="I80" s="311">
        <f>SUM(I79)</f>
        <v>7500</v>
      </c>
    </row>
    <row r="81" spans="1:9" x14ac:dyDescent="0.25">
      <c r="A81" s="133"/>
      <c r="B81" s="134"/>
      <c r="C81" s="134"/>
      <c r="D81" s="134"/>
      <c r="E81" s="134"/>
      <c r="F81" s="134"/>
      <c r="G81" s="134"/>
      <c r="H81" s="134"/>
      <c r="I81" s="134"/>
    </row>
    <row r="82" spans="1:9" x14ac:dyDescent="0.25">
      <c r="A82" s="85"/>
      <c r="B82" s="213" t="s">
        <v>578</v>
      </c>
      <c r="C82" s="152"/>
      <c r="D82" s="153"/>
      <c r="E82" s="154"/>
      <c r="F82" s="152"/>
      <c r="G82" s="152"/>
      <c r="H82" s="152"/>
      <c r="I82" s="316"/>
    </row>
    <row r="83" spans="1:9" x14ac:dyDescent="0.25">
      <c r="A83" s="209">
        <v>7</v>
      </c>
      <c r="B83" s="37" t="s">
        <v>304</v>
      </c>
      <c r="C83" s="38" t="s">
        <v>36</v>
      </c>
      <c r="D83" s="245" t="s">
        <v>1190</v>
      </c>
      <c r="E83" s="77"/>
      <c r="F83" s="29">
        <v>10000</v>
      </c>
      <c r="G83" s="29">
        <f>+F83+E83</f>
        <v>10000</v>
      </c>
      <c r="H83" s="29">
        <f>+G83*25%</f>
        <v>2500</v>
      </c>
      <c r="I83" s="31">
        <f>SUM(F83-H83)</f>
        <v>7500</v>
      </c>
    </row>
    <row r="84" spans="1:9" x14ac:dyDescent="0.25">
      <c r="A84" s="209">
        <v>213</v>
      </c>
      <c r="B84" s="40" t="s">
        <v>581</v>
      </c>
      <c r="C84" s="41" t="s">
        <v>582</v>
      </c>
      <c r="D84" s="42" t="s">
        <v>432</v>
      </c>
      <c r="E84" s="77"/>
      <c r="F84" s="29">
        <v>10000</v>
      </c>
      <c r="G84" s="29">
        <f>+F84+E84</f>
        <v>10000</v>
      </c>
      <c r="H84" s="29">
        <f>+G84*25%</f>
        <v>2500</v>
      </c>
      <c r="I84" s="31">
        <f>E84+F84-H84</f>
        <v>7500</v>
      </c>
    </row>
    <row r="85" spans="1:9" x14ac:dyDescent="0.25">
      <c r="A85" s="85"/>
      <c r="B85" s="81" t="s">
        <v>855</v>
      </c>
      <c r="C85" s="111"/>
      <c r="D85" s="148"/>
      <c r="E85" s="84">
        <f>SUM(E84:E84)</f>
        <v>0</v>
      </c>
      <c r="F85" s="84">
        <f>SUM(F83:F84)</f>
        <v>20000</v>
      </c>
      <c r="G85" s="84">
        <f>SUM(G83:G84)</f>
        <v>20000</v>
      </c>
      <c r="H85" s="84">
        <f>SUM(H83:H84)</f>
        <v>5000</v>
      </c>
      <c r="I85" s="311">
        <f>SUM(I83+I84)</f>
        <v>15000</v>
      </c>
    </row>
    <row r="86" spans="1:9" x14ac:dyDescent="0.25">
      <c r="A86" s="133"/>
      <c r="B86" s="134"/>
      <c r="C86" s="134"/>
      <c r="D86" s="134"/>
      <c r="E86" s="134"/>
      <c r="F86" s="134"/>
      <c r="G86" s="134"/>
      <c r="H86" s="134"/>
      <c r="I86" s="134"/>
    </row>
    <row r="87" spans="1:9" x14ac:dyDescent="0.25">
      <c r="A87" s="45"/>
      <c r="B87" s="70" t="s">
        <v>1237</v>
      </c>
      <c r="C87" s="108"/>
      <c r="D87" s="27"/>
      <c r="E87" s="77"/>
      <c r="F87" s="29"/>
      <c r="G87" s="29"/>
      <c r="H87" s="29"/>
      <c r="I87" s="31"/>
    </row>
    <row r="88" spans="1:9" ht="33" customHeight="1" x14ac:dyDescent="0.25">
      <c r="A88" s="215">
        <v>232</v>
      </c>
      <c r="B88" s="37" t="s">
        <v>602</v>
      </c>
      <c r="C88" s="38" t="s">
        <v>603</v>
      </c>
      <c r="D88" s="38" t="s">
        <v>428</v>
      </c>
      <c r="E88" s="77"/>
      <c r="F88" s="29">
        <v>10000</v>
      </c>
      <c r="G88" s="29">
        <f>+F88+E88</f>
        <v>10000</v>
      </c>
      <c r="H88" s="29">
        <f>+G88*25%</f>
        <v>2500</v>
      </c>
      <c r="I88" s="31">
        <f>E88+F88-H88</f>
        <v>7500</v>
      </c>
    </row>
    <row r="89" spans="1:9" x14ac:dyDescent="0.25">
      <c r="A89" s="45"/>
      <c r="B89" s="81" t="s">
        <v>855</v>
      </c>
      <c r="C89" s="159"/>
      <c r="D89" s="160"/>
      <c r="E89" s="84">
        <f>SUM(E88)</f>
        <v>0</v>
      </c>
      <c r="F89" s="84">
        <f>SUM(F88)</f>
        <v>10000</v>
      </c>
      <c r="G89" s="84">
        <f>SUM(G88)</f>
        <v>10000</v>
      </c>
      <c r="H89" s="84">
        <f>+G89*25%</f>
        <v>2500</v>
      </c>
      <c r="I89" s="311">
        <f>SUM(I88)</f>
        <v>7500</v>
      </c>
    </row>
    <row r="90" spans="1:9" s="247" customFormat="1" x14ac:dyDescent="0.25">
      <c r="A90" s="246"/>
    </row>
    <row r="91" spans="1:9" x14ac:dyDescent="0.25">
      <c r="A91" s="85"/>
      <c r="B91" s="70" t="s">
        <v>610</v>
      </c>
      <c r="C91" s="108"/>
      <c r="D91" s="27"/>
      <c r="E91" s="77"/>
      <c r="F91" s="29"/>
      <c r="G91" s="29"/>
      <c r="H91" s="29"/>
      <c r="I91" s="31"/>
    </row>
    <row r="92" spans="1:9" x14ac:dyDescent="0.25">
      <c r="A92" s="209">
        <v>237</v>
      </c>
      <c r="B92" s="210" t="s">
        <v>611</v>
      </c>
      <c r="C92" s="211" t="s">
        <v>229</v>
      </c>
      <c r="D92" s="211" t="s">
        <v>612</v>
      </c>
      <c r="E92" s="77"/>
      <c r="F92" s="29">
        <v>10000</v>
      </c>
      <c r="G92" s="29">
        <f>+F92+E92</f>
        <v>10000</v>
      </c>
      <c r="H92" s="29">
        <f>+G92*25%</f>
        <v>2500</v>
      </c>
      <c r="I92" s="31">
        <f>SUM(E92+F92-H92)</f>
        <v>7500</v>
      </c>
    </row>
    <row r="93" spans="1:9" x14ac:dyDescent="0.25">
      <c r="A93" s="209">
        <v>353</v>
      </c>
      <c r="B93" s="51" t="s">
        <v>1196</v>
      </c>
      <c r="C93" s="211" t="s">
        <v>1197</v>
      </c>
      <c r="D93" s="52" t="s">
        <v>1198</v>
      </c>
      <c r="E93" s="77">
        <v>6922.01</v>
      </c>
      <c r="F93" s="29">
        <v>10000</v>
      </c>
      <c r="G93" s="29">
        <f>+F93+E93</f>
        <v>16922.010000000002</v>
      </c>
      <c r="H93" s="29">
        <f>+G93*25%</f>
        <v>4230.5025000000005</v>
      </c>
      <c r="I93" s="31">
        <f>SUM(E93+F93-H93)</f>
        <v>12691.507500000002</v>
      </c>
    </row>
    <row r="94" spans="1:9" x14ac:dyDescent="0.25">
      <c r="A94" s="85"/>
      <c r="B94" s="81" t="s">
        <v>855</v>
      </c>
      <c r="C94" s="111"/>
      <c r="D94" s="148"/>
      <c r="E94" s="84">
        <f>SUM(E92:E93)</f>
        <v>6922.01</v>
      </c>
      <c r="F94" s="84">
        <f>SUM(F92:F93)</f>
        <v>20000</v>
      </c>
      <c r="G94" s="84">
        <f>SUM(G92:G93)</f>
        <v>26922.010000000002</v>
      </c>
      <c r="H94" s="84">
        <f>SUM(H92:H93)</f>
        <v>6730.5025000000005</v>
      </c>
      <c r="I94" s="311">
        <f>SUM(I92:I93)</f>
        <v>20191.5075</v>
      </c>
    </row>
    <row r="95" spans="1:9" x14ac:dyDescent="0.25">
      <c r="A95" s="133"/>
      <c r="B95" s="134"/>
      <c r="C95" s="134"/>
      <c r="D95" s="134"/>
      <c r="E95" s="134"/>
      <c r="F95" s="134"/>
      <c r="G95" s="134"/>
      <c r="H95" s="134"/>
      <c r="I95" s="134"/>
    </row>
    <row r="96" spans="1:9" x14ac:dyDescent="0.25">
      <c r="A96" s="85"/>
      <c r="B96" s="214" t="s">
        <v>1266</v>
      </c>
      <c r="C96" s="161"/>
      <c r="D96" s="157"/>
      <c r="E96" s="158"/>
      <c r="F96" s="29"/>
      <c r="G96" s="29"/>
      <c r="H96" s="29"/>
      <c r="I96" s="31"/>
    </row>
    <row r="97" spans="1:9" x14ac:dyDescent="0.25">
      <c r="A97" s="209">
        <v>248</v>
      </c>
      <c r="B97" s="40" t="s">
        <v>632</v>
      </c>
      <c r="C97" s="41" t="s">
        <v>211</v>
      </c>
      <c r="D97" s="42" t="s">
        <v>612</v>
      </c>
      <c r="E97" s="77"/>
      <c r="F97" s="29">
        <v>10000</v>
      </c>
      <c r="G97" s="29">
        <f>+F97+E97</f>
        <v>10000</v>
      </c>
      <c r="H97" s="29">
        <f>+G97*25%</f>
        <v>2500</v>
      </c>
      <c r="I97" s="31">
        <f>E97+F97-H97</f>
        <v>7500</v>
      </c>
    </row>
    <row r="98" spans="1:9" s="247" customFormat="1" x14ac:dyDescent="0.25">
      <c r="A98" s="215">
        <v>249</v>
      </c>
      <c r="B98" s="37" t="s">
        <v>633</v>
      </c>
      <c r="C98" s="38" t="s">
        <v>212</v>
      </c>
      <c r="D98" s="38" t="s">
        <v>305</v>
      </c>
      <c r="E98" s="77"/>
      <c r="F98" s="29">
        <v>10000</v>
      </c>
      <c r="G98" s="29">
        <f>+F98+E98</f>
        <v>10000</v>
      </c>
      <c r="H98" s="29">
        <f>+G98*25%</f>
        <v>2500</v>
      </c>
      <c r="I98" s="31">
        <f>SUM(F98-H98)</f>
        <v>7500</v>
      </c>
    </row>
    <row r="99" spans="1:9" x14ac:dyDescent="0.25">
      <c r="A99" s="85"/>
      <c r="B99" s="81" t="s">
        <v>855</v>
      </c>
      <c r="C99" s="82"/>
      <c r="D99" s="83"/>
      <c r="E99" s="84">
        <f>SUM(E97:E98)</f>
        <v>0</v>
      </c>
      <c r="F99" s="84">
        <f>SUM(F97:F98)</f>
        <v>20000</v>
      </c>
      <c r="G99" s="84">
        <f>SUM(G97:G98)</f>
        <v>20000</v>
      </c>
      <c r="H99" s="84">
        <f>SUM(H97:H98)</f>
        <v>5000</v>
      </c>
      <c r="I99" s="311">
        <f>SUM(I97:I98)</f>
        <v>15000</v>
      </c>
    </row>
    <row r="100" spans="1:9" x14ac:dyDescent="0.25">
      <c r="A100" s="133"/>
      <c r="B100" s="134"/>
      <c r="C100" s="134"/>
      <c r="D100" s="134"/>
      <c r="E100" s="134"/>
      <c r="F100" s="134"/>
      <c r="G100" s="134"/>
      <c r="H100" s="134"/>
      <c r="I100" s="134"/>
    </row>
    <row r="101" spans="1:9" x14ac:dyDescent="0.25">
      <c r="A101" s="85"/>
      <c r="B101" s="70" t="s">
        <v>1236</v>
      </c>
      <c r="C101" s="108"/>
      <c r="D101" s="27"/>
      <c r="E101" s="77"/>
      <c r="F101" s="29"/>
      <c r="G101" s="29"/>
      <c r="H101" s="29"/>
      <c r="I101" s="31"/>
    </row>
    <row r="102" spans="1:9" s="247" customFormat="1" x14ac:dyDescent="0.25">
      <c r="A102" s="215">
        <v>251</v>
      </c>
      <c r="B102" s="40" t="s">
        <v>636</v>
      </c>
      <c r="C102" s="41" t="s">
        <v>203</v>
      </c>
      <c r="D102" s="42" t="s">
        <v>637</v>
      </c>
      <c r="E102" s="77"/>
      <c r="F102" s="29">
        <v>10000</v>
      </c>
      <c r="G102" s="29">
        <f>+F102+E102</f>
        <v>10000</v>
      </c>
      <c r="H102" s="29">
        <f>+G102*25%</f>
        <v>2500</v>
      </c>
      <c r="I102" s="31">
        <f>SUM(E102+F102-H102)</f>
        <v>7500</v>
      </c>
    </row>
    <row r="103" spans="1:9" s="247" customFormat="1" x14ac:dyDescent="0.25">
      <c r="A103" s="215">
        <v>252</v>
      </c>
      <c r="B103" s="37" t="s">
        <v>638</v>
      </c>
      <c r="C103" s="38" t="s">
        <v>639</v>
      </c>
      <c r="D103" s="38" t="s">
        <v>432</v>
      </c>
      <c r="E103" s="77"/>
      <c r="F103" s="29">
        <v>10000</v>
      </c>
      <c r="G103" s="29">
        <f>+F103+E103</f>
        <v>10000</v>
      </c>
      <c r="H103" s="29">
        <f>+G103*25%</f>
        <v>2500</v>
      </c>
      <c r="I103" s="31">
        <f>SUM(E103+F103-H103)</f>
        <v>7500</v>
      </c>
    </row>
    <row r="104" spans="1:9" x14ac:dyDescent="0.25">
      <c r="A104" s="85"/>
      <c r="B104" s="81" t="s">
        <v>855</v>
      </c>
      <c r="C104" s="82"/>
      <c r="D104" s="83"/>
      <c r="E104" s="84">
        <f>SUM(E102:E103)</f>
        <v>0</v>
      </c>
      <c r="F104" s="84">
        <f>SUM(F102:F103)</f>
        <v>20000</v>
      </c>
      <c r="G104" s="84">
        <f>SUM(G102:G103)</f>
        <v>20000</v>
      </c>
      <c r="H104" s="84">
        <f>SUM(H102:H103)</f>
        <v>5000</v>
      </c>
      <c r="I104" s="311">
        <f>SUM(I102:I103)</f>
        <v>15000</v>
      </c>
    </row>
    <row r="105" spans="1:9" x14ac:dyDescent="0.25">
      <c r="A105" s="133"/>
      <c r="B105" s="134"/>
      <c r="C105" s="134"/>
      <c r="D105" s="134"/>
      <c r="E105" s="134"/>
      <c r="F105" s="134"/>
      <c r="G105" s="134"/>
      <c r="H105" s="134"/>
      <c r="I105" s="134"/>
    </row>
    <row r="106" spans="1:9" x14ac:dyDescent="0.25">
      <c r="A106" s="85"/>
      <c r="B106" s="70" t="s">
        <v>643</v>
      </c>
      <c r="C106" s="111"/>
      <c r="D106" s="148"/>
      <c r="E106" s="148"/>
      <c r="F106" s="84"/>
      <c r="G106" s="84"/>
      <c r="H106" s="84"/>
      <c r="I106" s="311"/>
    </row>
    <row r="107" spans="1:9" x14ac:dyDescent="0.25">
      <c r="A107" s="209">
        <v>212</v>
      </c>
      <c r="B107" s="40" t="s">
        <v>579</v>
      </c>
      <c r="C107" s="41" t="s">
        <v>580</v>
      </c>
      <c r="D107" s="42" t="s">
        <v>428</v>
      </c>
      <c r="E107" s="77"/>
      <c r="F107" s="29">
        <v>10000</v>
      </c>
      <c r="G107" s="29">
        <f>+F107+E107</f>
        <v>10000</v>
      </c>
      <c r="H107" s="29">
        <f>+G107*25%</f>
        <v>2500</v>
      </c>
      <c r="I107" s="31">
        <f>SUM(F107-H107)</f>
        <v>7500</v>
      </c>
    </row>
    <row r="108" spans="1:9" x14ac:dyDescent="0.25">
      <c r="A108" s="85"/>
      <c r="B108" s="81" t="s">
        <v>855</v>
      </c>
      <c r="C108" s="111"/>
      <c r="D108" s="148"/>
      <c r="E108" s="84">
        <f>+E107</f>
        <v>0</v>
      </c>
      <c r="F108" s="84">
        <f>+F107</f>
        <v>10000</v>
      </c>
      <c r="G108" s="84">
        <f>SUM(G107)</f>
        <v>10000</v>
      </c>
      <c r="H108" s="84">
        <f>SUM(H107)</f>
        <v>2500</v>
      </c>
      <c r="I108" s="311">
        <f>SUM(I107)</f>
        <v>7500</v>
      </c>
    </row>
    <row r="109" spans="1:9" x14ac:dyDescent="0.25">
      <c r="A109" s="133"/>
      <c r="B109" s="134"/>
      <c r="C109" s="134"/>
      <c r="D109" s="134"/>
      <c r="E109" s="134"/>
      <c r="F109" s="134"/>
      <c r="G109" s="134"/>
      <c r="H109" s="134"/>
      <c r="I109" s="134"/>
    </row>
    <row r="110" spans="1:9" x14ac:dyDescent="0.25">
      <c r="A110" s="85"/>
      <c r="B110" s="216" t="s">
        <v>647</v>
      </c>
      <c r="C110" s="152"/>
      <c r="D110" s="153"/>
      <c r="E110" s="154"/>
      <c r="F110" s="152"/>
      <c r="G110" s="152"/>
      <c r="H110" s="152"/>
      <c r="I110" s="316"/>
    </row>
    <row r="111" spans="1:9" s="247" customFormat="1" x14ac:dyDescent="0.25">
      <c r="A111" s="215">
        <v>241</v>
      </c>
      <c r="B111" s="37" t="s">
        <v>648</v>
      </c>
      <c r="C111" s="38" t="s">
        <v>295</v>
      </c>
      <c r="D111" s="38" t="s">
        <v>649</v>
      </c>
      <c r="E111" s="77"/>
      <c r="F111" s="29">
        <v>10000</v>
      </c>
      <c r="G111" s="29">
        <f>+F111+E111</f>
        <v>10000</v>
      </c>
      <c r="H111" s="29">
        <f>+G111*25%</f>
        <v>2500</v>
      </c>
      <c r="I111" s="31">
        <f>SUM(F111-H111)</f>
        <v>7500</v>
      </c>
    </row>
    <row r="112" spans="1:9" x14ac:dyDescent="0.25">
      <c r="A112" s="85"/>
      <c r="B112" s="81" t="s">
        <v>855</v>
      </c>
      <c r="C112" s="111"/>
      <c r="D112" s="148"/>
      <c r="E112" s="84">
        <f>SUM(E111)</f>
        <v>0</v>
      </c>
      <c r="F112" s="84">
        <f>SUM(F111)</f>
        <v>10000</v>
      </c>
      <c r="G112" s="84">
        <f>SUM(G111)</f>
        <v>10000</v>
      </c>
      <c r="H112" s="84">
        <f>SUM(H111)</f>
        <v>2500</v>
      </c>
      <c r="I112" s="311">
        <f>SUM(I111)</f>
        <v>7500</v>
      </c>
    </row>
    <row r="113" spans="1:9" x14ac:dyDescent="0.25">
      <c r="A113" s="133"/>
      <c r="B113" s="134"/>
      <c r="C113" s="134"/>
      <c r="D113" s="134"/>
      <c r="E113" s="134"/>
      <c r="F113" s="134"/>
      <c r="G113" s="134"/>
      <c r="H113" s="134"/>
      <c r="I113" s="134"/>
    </row>
    <row r="114" spans="1:9" x14ac:dyDescent="0.25">
      <c r="A114" s="85"/>
      <c r="B114" s="216" t="s">
        <v>673</v>
      </c>
      <c r="C114" s="29"/>
      <c r="D114" s="157"/>
      <c r="E114" s="158"/>
      <c r="F114" s="29"/>
      <c r="G114" s="29"/>
      <c r="H114" s="29"/>
      <c r="I114" s="31"/>
    </row>
    <row r="115" spans="1:9" x14ac:dyDescent="0.25">
      <c r="A115" s="85"/>
      <c r="B115" s="81" t="s">
        <v>855</v>
      </c>
      <c r="C115" s="151"/>
      <c r="D115" s="162"/>
      <c r="E115" s="151">
        <v>0</v>
      </c>
      <c r="F115" s="151">
        <v>0</v>
      </c>
      <c r="G115" s="151">
        <v>0</v>
      </c>
      <c r="H115" s="151">
        <v>0</v>
      </c>
      <c r="I115" s="317">
        <v>0</v>
      </c>
    </row>
    <row r="116" spans="1:9" x14ac:dyDescent="0.25">
      <c r="A116" s="133"/>
      <c r="B116" s="134"/>
      <c r="C116" s="134"/>
      <c r="D116" s="134"/>
      <c r="E116" s="134"/>
      <c r="F116" s="134"/>
      <c r="G116" s="134"/>
      <c r="H116" s="134"/>
      <c r="I116" s="134"/>
    </row>
    <row r="117" spans="1:9" x14ac:dyDescent="0.25">
      <c r="A117" s="85"/>
      <c r="B117" s="70" t="s">
        <v>679</v>
      </c>
      <c r="C117" s="108"/>
      <c r="D117" s="27"/>
      <c r="E117" s="77"/>
      <c r="F117" s="29"/>
      <c r="G117" s="29"/>
      <c r="H117" s="29"/>
      <c r="I117" s="31"/>
    </row>
    <row r="118" spans="1:9" x14ac:dyDescent="0.25">
      <c r="A118" s="209">
        <v>264</v>
      </c>
      <c r="B118" s="40" t="s">
        <v>680</v>
      </c>
      <c r="C118" s="122" t="s">
        <v>218</v>
      </c>
      <c r="D118" s="42" t="s">
        <v>674</v>
      </c>
      <c r="E118" s="77"/>
      <c r="F118" s="29">
        <v>10000</v>
      </c>
      <c r="G118" s="29">
        <f>+F118+E118</f>
        <v>10000</v>
      </c>
      <c r="H118" s="29">
        <f>+G118*25%</f>
        <v>2500</v>
      </c>
      <c r="I118" s="31">
        <f>SUM(F118-H118)</f>
        <v>7500</v>
      </c>
    </row>
    <row r="119" spans="1:9" x14ac:dyDescent="0.25">
      <c r="A119" s="85"/>
      <c r="B119" s="81" t="s">
        <v>855</v>
      </c>
      <c r="C119" s="82"/>
      <c r="D119" s="83"/>
      <c r="E119" s="84">
        <f>SUM(E118)</f>
        <v>0</v>
      </c>
      <c r="F119" s="84">
        <f>SUM(F118)</f>
        <v>10000</v>
      </c>
      <c r="G119" s="84">
        <f>SUM(G118)</f>
        <v>10000</v>
      </c>
      <c r="H119" s="84">
        <f>SUM(H118)</f>
        <v>2500</v>
      </c>
      <c r="I119" s="311">
        <f>SUM(I118)</f>
        <v>7500</v>
      </c>
    </row>
    <row r="120" spans="1:9" x14ac:dyDescent="0.25">
      <c r="A120" s="133"/>
      <c r="B120" s="134"/>
      <c r="C120" s="134"/>
      <c r="D120" s="134"/>
      <c r="E120" s="134"/>
      <c r="F120" s="134"/>
      <c r="G120" s="134"/>
      <c r="H120" s="134"/>
      <c r="I120" s="134"/>
    </row>
    <row r="121" spans="1:9" x14ac:dyDescent="0.25">
      <c r="A121" s="85"/>
      <c r="B121" s="216" t="s">
        <v>695</v>
      </c>
      <c r="C121" s="151"/>
      <c r="D121" s="162"/>
      <c r="E121" s="163"/>
      <c r="F121" s="151"/>
      <c r="G121" s="151"/>
      <c r="H121" s="151"/>
      <c r="I121" s="317"/>
    </row>
    <row r="122" spans="1:9" x14ac:dyDescent="0.25">
      <c r="A122" s="209">
        <v>278</v>
      </c>
      <c r="B122" s="40" t="s">
        <v>696</v>
      </c>
      <c r="C122" s="41" t="s">
        <v>222</v>
      </c>
      <c r="D122" s="42" t="s">
        <v>649</v>
      </c>
      <c r="E122" s="164"/>
      <c r="F122" s="45">
        <v>10000</v>
      </c>
      <c r="G122" s="29">
        <f>+F122+E122</f>
        <v>10000</v>
      </c>
      <c r="H122" s="29">
        <f>+G122*25%</f>
        <v>2500</v>
      </c>
      <c r="I122" s="31">
        <f>SUM(F122-H122)</f>
        <v>7500</v>
      </c>
    </row>
    <row r="123" spans="1:9" x14ac:dyDescent="0.25">
      <c r="A123" s="85"/>
      <c r="B123" s="81" t="s">
        <v>855</v>
      </c>
      <c r="C123" s="151"/>
      <c r="D123" s="162"/>
      <c r="E123" s="151">
        <f>SUM(E122)</f>
        <v>0</v>
      </c>
      <c r="F123" s="151">
        <f>SUM(F122)</f>
        <v>10000</v>
      </c>
      <c r="G123" s="84">
        <f>SUM(G122)</f>
        <v>10000</v>
      </c>
      <c r="H123" s="151">
        <f>SUM(H122)</f>
        <v>2500</v>
      </c>
      <c r="I123" s="317">
        <f>SUM(I122)</f>
        <v>7500</v>
      </c>
    </row>
    <row r="124" spans="1:9" x14ac:dyDescent="0.25">
      <c r="A124" s="131"/>
      <c r="B124" s="132"/>
      <c r="C124" s="132"/>
      <c r="D124" s="132"/>
      <c r="E124" s="132"/>
      <c r="F124" s="132"/>
      <c r="G124" s="132"/>
      <c r="H124" s="132"/>
      <c r="I124" s="132"/>
    </row>
    <row r="125" spans="1:9" x14ac:dyDescent="0.25">
      <c r="A125" s="85"/>
      <c r="B125" s="70" t="s">
        <v>1238</v>
      </c>
      <c r="C125" s="108"/>
      <c r="D125" s="27"/>
      <c r="E125" s="77"/>
      <c r="F125" s="29"/>
      <c r="G125" s="29"/>
      <c r="H125" s="29"/>
      <c r="I125" s="31"/>
    </row>
    <row r="126" spans="1:9" ht="16.5" customHeight="1" x14ac:dyDescent="0.25">
      <c r="A126" s="209">
        <v>281</v>
      </c>
      <c r="B126" s="210" t="s">
        <v>700</v>
      </c>
      <c r="C126" s="211" t="s">
        <v>701</v>
      </c>
      <c r="D126" s="211" t="s">
        <v>649</v>
      </c>
      <c r="E126" s="77"/>
      <c r="F126" s="29">
        <v>10000</v>
      </c>
      <c r="G126" s="29">
        <f>+F126+E126</f>
        <v>10000</v>
      </c>
      <c r="H126" s="29">
        <f>+G126*25%</f>
        <v>2500</v>
      </c>
      <c r="I126" s="31">
        <f>SUM(E126+F126-H126)</f>
        <v>7500</v>
      </c>
    </row>
    <row r="127" spans="1:9" x14ac:dyDescent="0.25">
      <c r="A127" s="85"/>
      <c r="B127" s="81" t="s">
        <v>855</v>
      </c>
      <c r="C127" s="111"/>
      <c r="D127" s="148"/>
      <c r="E127" s="84">
        <f>SUM(E126)</f>
        <v>0</v>
      </c>
      <c r="F127" s="84">
        <f>SUM(F126)</f>
        <v>10000</v>
      </c>
      <c r="G127" s="84">
        <f>SUM(G126)</f>
        <v>10000</v>
      </c>
      <c r="H127" s="84">
        <f>SUM(H126)</f>
        <v>2500</v>
      </c>
      <c r="I127" s="311">
        <f>SUM(I126)</f>
        <v>7500</v>
      </c>
    </row>
    <row r="128" spans="1:9" x14ac:dyDescent="0.25">
      <c r="A128" s="131"/>
      <c r="B128" s="132"/>
      <c r="C128" s="132"/>
      <c r="D128" s="132"/>
      <c r="E128" s="132"/>
      <c r="F128" s="132"/>
      <c r="G128" s="132"/>
      <c r="H128" s="132"/>
      <c r="I128" s="132"/>
    </row>
    <row r="129" spans="1:9" x14ac:dyDescent="0.25">
      <c r="A129" s="85"/>
      <c r="B129" s="216" t="s">
        <v>706</v>
      </c>
      <c r="C129" s="152"/>
      <c r="D129" s="153"/>
      <c r="E129" s="154"/>
      <c r="F129" s="152"/>
      <c r="G129" s="152"/>
      <c r="H129" s="152"/>
      <c r="I129" s="316"/>
    </row>
    <row r="130" spans="1:9" x14ac:dyDescent="0.25">
      <c r="A130" s="209">
        <v>285</v>
      </c>
      <c r="B130" s="40" t="s">
        <v>705</v>
      </c>
      <c r="C130" s="122" t="s">
        <v>273</v>
      </c>
      <c r="D130" s="42" t="s">
        <v>649</v>
      </c>
      <c r="E130" s="158"/>
      <c r="F130" s="29">
        <v>10000</v>
      </c>
      <c r="G130" s="29">
        <f>+F130+E130</f>
        <v>10000</v>
      </c>
      <c r="H130" s="29">
        <f>+G130*25%</f>
        <v>2500</v>
      </c>
      <c r="I130" s="31">
        <f>SUM(F130-H130)</f>
        <v>7500</v>
      </c>
    </row>
    <row r="131" spans="1:9" x14ac:dyDescent="0.25">
      <c r="A131" s="85"/>
      <c r="B131" s="81" t="s">
        <v>855</v>
      </c>
      <c r="C131" s="29"/>
      <c r="D131" s="157"/>
      <c r="E131" s="84">
        <f>SUM(E130:E130)</f>
        <v>0</v>
      </c>
      <c r="F131" s="84">
        <f>SUM(F130)</f>
        <v>10000</v>
      </c>
      <c r="G131" s="84">
        <f>SUM(G130)</f>
        <v>10000</v>
      </c>
      <c r="H131" s="84">
        <f>SUM(H130)</f>
        <v>2500</v>
      </c>
      <c r="I131" s="311">
        <f>SUM(I130)</f>
        <v>7500</v>
      </c>
    </row>
    <row r="132" spans="1:9" x14ac:dyDescent="0.25">
      <c r="A132" s="131"/>
      <c r="B132" s="132"/>
      <c r="C132" s="132"/>
      <c r="D132" s="132"/>
      <c r="E132" s="132"/>
      <c r="F132" s="132"/>
      <c r="G132" s="132"/>
      <c r="H132" s="132"/>
      <c r="I132" s="132"/>
    </row>
    <row r="133" spans="1:9" x14ac:dyDescent="0.25">
      <c r="A133" s="85"/>
      <c r="B133" s="101" t="s">
        <v>1232</v>
      </c>
      <c r="C133" s="100"/>
      <c r="D133" s="43"/>
      <c r="E133" s="77"/>
      <c r="F133" s="29"/>
      <c r="G133" s="29"/>
      <c r="H133" s="29"/>
      <c r="I133" s="31"/>
    </row>
    <row r="134" spans="1:9" x14ac:dyDescent="0.25">
      <c r="A134" s="209">
        <v>286</v>
      </c>
      <c r="B134" s="40" t="s">
        <v>708</v>
      </c>
      <c r="C134" s="41" t="s">
        <v>709</v>
      </c>
      <c r="D134" s="42" t="s">
        <v>649</v>
      </c>
      <c r="E134" s="150"/>
      <c r="F134" s="29">
        <v>10000</v>
      </c>
      <c r="G134" s="29">
        <f>+F134+E134</f>
        <v>10000</v>
      </c>
      <c r="H134" s="29">
        <f>+G134*25%</f>
        <v>2500</v>
      </c>
      <c r="I134" s="31">
        <f>SUM(F134-H134)</f>
        <v>7500</v>
      </c>
    </row>
    <row r="135" spans="1:9" x14ac:dyDescent="0.25">
      <c r="A135" s="85"/>
      <c r="B135" s="81" t="s">
        <v>855</v>
      </c>
      <c r="C135" s="111"/>
      <c r="D135" s="148"/>
      <c r="E135" s="84">
        <f>E134</f>
        <v>0</v>
      </c>
      <c r="F135" s="84">
        <f>SUM(F134)</f>
        <v>10000</v>
      </c>
      <c r="G135" s="84">
        <f>SUM(G134)</f>
        <v>10000</v>
      </c>
      <c r="H135" s="84">
        <f>SUM(H134)</f>
        <v>2500</v>
      </c>
      <c r="I135" s="311">
        <f>SUM(I134)</f>
        <v>7500</v>
      </c>
    </row>
    <row r="136" spans="1:9" x14ac:dyDescent="0.25">
      <c r="A136" s="76"/>
      <c r="B136" s="84"/>
      <c r="C136" s="50"/>
      <c r="D136" s="50"/>
      <c r="E136" s="77"/>
      <c r="F136" s="29"/>
      <c r="G136" s="29"/>
      <c r="H136" s="29"/>
      <c r="I136" s="31"/>
    </row>
    <row r="137" spans="1:9" x14ac:dyDescent="0.25">
      <c r="A137" s="85"/>
      <c r="B137" s="101" t="s">
        <v>769</v>
      </c>
      <c r="C137" s="100"/>
      <c r="D137" s="43"/>
      <c r="E137" s="77"/>
      <c r="F137" s="29"/>
      <c r="G137" s="29"/>
      <c r="H137" s="29"/>
      <c r="I137" s="31"/>
    </row>
    <row r="138" spans="1:9" x14ac:dyDescent="0.25">
      <c r="A138" s="94" t="s">
        <v>954</v>
      </c>
      <c r="B138" s="102" t="s">
        <v>955</v>
      </c>
      <c r="C138" s="50" t="s">
        <v>956</v>
      </c>
      <c r="D138" s="50" t="s">
        <v>957</v>
      </c>
      <c r="E138" s="77"/>
      <c r="F138" s="29">
        <v>10000</v>
      </c>
      <c r="G138" s="29">
        <f>+F138+E138</f>
        <v>10000</v>
      </c>
      <c r="H138" s="29">
        <f>+G138*25%</f>
        <v>2500</v>
      </c>
      <c r="I138" s="31">
        <f>SUM(F138-H138)</f>
        <v>7500</v>
      </c>
    </row>
    <row r="139" spans="1:9" x14ac:dyDescent="0.25">
      <c r="A139" s="217"/>
      <c r="B139" s="81" t="s">
        <v>855</v>
      </c>
      <c r="C139" s="50"/>
      <c r="D139" s="50"/>
      <c r="E139" s="84">
        <f>SUM(E138)</f>
        <v>0</v>
      </c>
      <c r="F139" s="84">
        <f>SUM(F138)</f>
        <v>10000</v>
      </c>
      <c r="G139" s="84">
        <f>SUM(G138)</f>
        <v>10000</v>
      </c>
      <c r="H139" s="84">
        <f>SUM(H138)</f>
        <v>2500</v>
      </c>
      <c r="I139" s="311">
        <f>SUM(I138)</f>
        <v>7500</v>
      </c>
    </row>
    <row r="140" spans="1:9" x14ac:dyDescent="0.25">
      <c r="A140" s="131"/>
      <c r="B140" s="132"/>
      <c r="C140" s="132"/>
      <c r="D140" s="132"/>
      <c r="E140" s="132"/>
      <c r="F140" s="132"/>
      <c r="G140" s="132"/>
      <c r="H140" s="132"/>
      <c r="I140" s="132"/>
    </row>
    <row r="141" spans="1:9" x14ac:dyDescent="0.25">
      <c r="A141" s="85"/>
      <c r="B141" s="101" t="s">
        <v>1239</v>
      </c>
      <c r="C141" s="100"/>
      <c r="D141" s="43"/>
      <c r="E141" s="77"/>
      <c r="F141" s="29"/>
      <c r="G141" s="29"/>
      <c r="H141" s="29"/>
      <c r="I141" s="31"/>
    </row>
    <row r="142" spans="1:9" ht="31.5" x14ac:dyDescent="0.25">
      <c r="A142" s="209">
        <v>297</v>
      </c>
      <c r="B142" s="40" t="s">
        <v>731</v>
      </c>
      <c r="C142" s="41" t="s">
        <v>246</v>
      </c>
      <c r="D142" s="42" t="s">
        <v>1267</v>
      </c>
      <c r="E142" s="77"/>
      <c r="F142" s="29">
        <v>10000</v>
      </c>
      <c r="G142" s="29">
        <f>+F142+E142</f>
        <v>10000</v>
      </c>
      <c r="H142" s="29">
        <f t="shared" ref="H142:H150" si="1">+G142*25%</f>
        <v>2500</v>
      </c>
      <c r="I142" s="31">
        <f t="shared" ref="I142:I150" si="2">SUM(F142-H142)</f>
        <v>7500</v>
      </c>
    </row>
    <row r="143" spans="1:9" ht="31.5" x14ac:dyDescent="0.25">
      <c r="A143" s="209">
        <v>317</v>
      </c>
      <c r="B143" s="40" t="s">
        <v>757</v>
      </c>
      <c r="C143" s="41" t="s">
        <v>270</v>
      </c>
      <c r="D143" s="42" t="s">
        <v>1268</v>
      </c>
      <c r="E143" s="77"/>
      <c r="F143" s="29">
        <v>10000</v>
      </c>
      <c r="G143" s="29">
        <f t="shared" ref="G143:G150" si="3">+F143+E143</f>
        <v>10000</v>
      </c>
      <c r="H143" s="29">
        <f t="shared" si="1"/>
        <v>2500</v>
      </c>
      <c r="I143" s="31">
        <f t="shared" si="2"/>
        <v>7500</v>
      </c>
    </row>
    <row r="144" spans="1:9" ht="31.5" x14ac:dyDescent="0.25">
      <c r="A144" s="209">
        <v>171</v>
      </c>
      <c r="B144" s="40" t="s">
        <v>528</v>
      </c>
      <c r="C144" s="41" t="s">
        <v>171</v>
      </c>
      <c r="D144" s="42" t="s">
        <v>529</v>
      </c>
      <c r="E144" s="165"/>
      <c r="F144" s="29">
        <v>10000</v>
      </c>
      <c r="G144" s="29">
        <f t="shared" si="3"/>
        <v>10000</v>
      </c>
      <c r="H144" s="29">
        <f t="shared" si="1"/>
        <v>2500</v>
      </c>
      <c r="I144" s="31">
        <f t="shared" si="2"/>
        <v>7500</v>
      </c>
    </row>
    <row r="145" spans="1:9" ht="31.5" x14ac:dyDescent="0.25">
      <c r="A145" s="209">
        <v>170</v>
      </c>
      <c r="B145" s="40" t="s">
        <v>526</v>
      </c>
      <c r="C145" s="41" t="s">
        <v>172</v>
      </c>
      <c r="D145" s="42" t="s">
        <v>527</v>
      </c>
      <c r="E145" s="165"/>
      <c r="F145" s="29">
        <v>10000</v>
      </c>
      <c r="G145" s="29">
        <f t="shared" si="3"/>
        <v>10000</v>
      </c>
      <c r="H145" s="29">
        <f t="shared" si="1"/>
        <v>2500</v>
      </c>
      <c r="I145" s="31">
        <f t="shared" si="2"/>
        <v>7500</v>
      </c>
    </row>
    <row r="146" spans="1:9" ht="47.25" x14ac:dyDescent="0.25">
      <c r="A146" s="209">
        <v>169</v>
      </c>
      <c r="B146" s="40" t="s">
        <v>524</v>
      </c>
      <c r="C146" s="41" t="s">
        <v>173</v>
      </c>
      <c r="D146" s="42" t="s">
        <v>525</v>
      </c>
      <c r="E146" s="165"/>
      <c r="F146" s="29">
        <v>10000</v>
      </c>
      <c r="G146" s="29">
        <f t="shared" si="3"/>
        <v>10000</v>
      </c>
      <c r="H146" s="29">
        <f t="shared" si="1"/>
        <v>2500</v>
      </c>
      <c r="I146" s="31">
        <f t="shared" si="2"/>
        <v>7500</v>
      </c>
    </row>
    <row r="147" spans="1:9" ht="31.5" x14ac:dyDescent="0.25">
      <c r="A147" s="209">
        <v>320</v>
      </c>
      <c r="B147" s="40" t="s">
        <v>761</v>
      </c>
      <c r="C147" s="41" t="s">
        <v>266</v>
      </c>
      <c r="D147" s="42" t="s">
        <v>1269</v>
      </c>
      <c r="E147" s="77"/>
      <c r="F147" s="29">
        <v>10000</v>
      </c>
      <c r="G147" s="29">
        <f t="shared" si="3"/>
        <v>10000</v>
      </c>
      <c r="H147" s="29">
        <f t="shared" si="1"/>
        <v>2500</v>
      </c>
      <c r="I147" s="31">
        <f t="shared" si="2"/>
        <v>7500</v>
      </c>
    </row>
    <row r="148" spans="1:9" ht="31.5" x14ac:dyDescent="0.25">
      <c r="A148" s="209">
        <v>324</v>
      </c>
      <c r="B148" s="210" t="s">
        <v>768</v>
      </c>
      <c r="C148" s="211" t="s">
        <v>293</v>
      </c>
      <c r="D148" s="42" t="s">
        <v>1270</v>
      </c>
      <c r="E148" s="77"/>
      <c r="F148" s="29">
        <v>10000</v>
      </c>
      <c r="G148" s="29">
        <f t="shared" si="3"/>
        <v>10000</v>
      </c>
      <c r="H148" s="29">
        <f t="shared" si="1"/>
        <v>2500</v>
      </c>
      <c r="I148" s="31">
        <f t="shared" si="2"/>
        <v>7500</v>
      </c>
    </row>
    <row r="149" spans="1:9" ht="47.25" x14ac:dyDescent="0.25">
      <c r="A149" s="209">
        <v>242</v>
      </c>
      <c r="B149" s="40" t="s">
        <v>725</v>
      </c>
      <c r="C149" s="41" t="s">
        <v>213</v>
      </c>
      <c r="D149" s="42" t="s">
        <v>1271</v>
      </c>
      <c r="E149" s="158"/>
      <c r="F149" s="29">
        <v>10000</v>
      </c>
      <c r="G149" s="29">
        <f t="shared" si="3"/>
        <v>10000</v>
      </c>
      <c r="H149" s="29">
        <f t="shared" si="1"/>
        <v>2500</v>
      </c>
      <c r="I149" s="31">
        <f t="shared" si="2"/>
        <v>7500</v>
      </c>
    </row>
    <row r="150" spans="1:9" ht="31.5" x14ac:dyDescent="0.25">
      <c r="A150" s="218">
        <v>295</v>
      </c>
      <c r="B150" s="219" t="s">
        <v>728</v>
      </c>
      <c r="C150" s="220" t="s">
        <v>244</v>
      </c>
      <c r="D150" s="221" t="s">
        <v>1272</v>
      </c>
      <c r="E150" s="222"/>
      <c r="F150" s="223">
        <v>10000</v>
      </c>
      <c r="G150" s="29">
        <f t="shared" si="3"/>
        <v>10000</v>
      </c>
      <c r="H150" s="223">
        <f t="shared" si="1"/>
        <v>2500</v>
      </c>
      <c r="I150" s="318">
        <f t="shared" si="2"/>
        <v>7500</v>
      </c>
    </row>
    <row r="151" spans="1:9" x14ac:dyDescent="0.25">
      <c r="A151" s="152"/>
      <c r="B151" s="81" t="s">
        <v>855</v>
      </c>
      <c r="C151" s="224"/>
      <c r="D151" s="225"/>
      <c r="E151" s="226">
        <f>SUM(E142:E150)</f>
        <v>0</v>
      </c>
      <c r="F151" s="226">
        <f>SUM(F142:F150)</f>
        <v>90000</v>
      </c>
      <c r="G151" s="226">
        <f>SUM(G142:G150)</f>
        <v>90000</v>
      </c>
      <c r="H151" s="226">
        <f>SUM(H142:H150)</f>
        <v>22500</v>
      </c>
      <c r="I151" s="319">
        <f>SUM(I142:I150)</f>
        <v>67500</v>
      </c>
    </row>
    <row r="152" spans="1:9" x14ac:dyDescent="0.25">
      <c r="A152" s="706" t="s">
        <v>1170</v>
      </c>
      <c r="B152" s="707"/>
      <c r="C152" s="227"/>
      <c r="D152" s="227"/>
      <c r="E152" s="228">
        <f>+E151+E139+E131+E127+E119+E115+E112+E108+E104+E99+E94+E89+E85+E80+E76+E71+E67+E63+E59+E54+E43+E48++E37+E30+E24+E18</f>
        <v>16922.010000000002</v>
      </c>
      <c r="F152" s="228">
        <f>F18+F24+F30+F37+F43+F48+F54+F59+F63+F67+F71+F76+F80+F85+F89+F94+F99+F104+F108+F112+F115+F119+F123+F127+F131+F135+F139+F151</f>
        <v>772506.41</v>
      </c>
      <c r="G152" s="228">
        <f>G151+G139+G135+G131+G127+G123+G119+G115+G112+G108+G104+G99+G94+G89+G85+G80+G76+G71+G67+G63+G59+G54+G48+G43+G37+G30+G24+G18</f>
        <v>789428.42</v>
      </c>
      <c r="H152" s="228">
        <f>H18+H24+H30+H37+H43+H48+H54+H59+H63+H67+H71+H76+H80+H85+H89+H94+H99+H104+H108+H112+H115+H119+H123+H127+H131+H135+H139+H151</f>
        <v>197357.10500000001</v>
      </c>
      <c r="I152" s="320">
        <f>I18+I24+I30+I37+I43+I48+I54+I59+I63+I67+I71+I76+I80+I85+I89+I94+I99+I104+I108+I112+I115+I119+I123+I127+I131+I135+I139+I151</f>
        <v>592071.31499999994</v>
      </c>
    </row>
    <row r="153" spans="1:9" x14ac:dyDescent="0.25">
      <c r="A153" s="229"/>
      <c r="B153" s="230"/>
      <c r="C153" s="231"/>
      <c r="D153" s="231"/>
      <c r="E153" s="232"/>
      <c r="F153" s="230"/>
      <c r="G153" s="230"/>
      <c r="H153" s="230"/>
      <c r="I153" s="229"/>
    </row>
    <row r="154" spans="1:9" ht="16.5" thickBot="1" x14ac:dyDescent="0.3">
      <c r="A154" s="138"/>
      <c r="B154" s="233" t="s">
        <v>1171</v>
      </c>
      <c r="C154" s="335">
        <v>58</v>
      </c>
      <c r="D154" s="138"/>
      <c r="E154" s="138"/>
      <c r="F154" s="138"/>
      <c r="G154" s="138"/>
      <c r="H154" s="138"/>
      <c r="I154" s="138"/>
    </row>
    <row r="155" spans="1:9" x14ac:dyDescent="0.25">
      <c r="A155" s="138"/>
      <c r="B155" s="234" t="s">
        <v>1307</v>
      </c>
      <c r="C155" s="235">
        <f>E152+F152</f>
        <v>789428.42</v>
      </c>
      <c r="D155" s="138"/>
      <c r="E155" s="138"/>
      <c r="F155" s="138"/>
      <c r="G155" s="138"/>
      <c r="H155" s="138"/>
      <c r="I155" s="138"/>
    </row>
    <row r="156" spans="1:9" x14ac:dyDescent="0.25">
      <c r="A156" s="138"/>
      <c r="B156" s="236" t="s">
        <v>1273</v>
      </c>
      <c r="C156" s="237"/>
      <c r="D156" s="138"/>
      <c r="E156" s="138"/>
      <c r="F156" s="138"/>
      <c r="G156" s="138"/>
      <c r="H156" s="138"/>
      <c r="I156" s="138"/>
    </row>
    <row r="157" spans="1:9" ht="16.5" thickBot="1" x14ac:dyDescent="0.3">
      <c r="A157" s="138"/>
      <c r="B157" s="238" t="s">
        <v>1281</v>
      </c>
      <c r="C157" s="239">
        <f>+H152</f>
        <v>197357.10500000001</v>
      </c>
      <c r="D157" s="138"/>
      <c r="E157" s="138"/>
      <c r="F157" s="138"/>
      <c r="G157" s="138"/>
      <c r="H157" s="138"/>
      <c r="I157" s="138"/>
    </row>
    <row r="158" spans="1:9" ht="16.5" thickBot="1" x14ac:dyDescent="0.3">
      <c r="A158" s="138"/>
      <c r="B158" s="240" t="s">
        <v>1274</v>
      </c>
      <c r="C158" s="241">
        <f>C155-C157</f>
        <v>592071.31500000006</v>
      </c>
      <c r="D158" s="138"/>
      <c r="E158" s="139"/>
      <c r="F158" s="138"/>
      <c r="G158" s="138"/>
      <c r="H158" s="138"/>
      <c r="I158" s="138"/>
    </row>
    <row r="159" spans="1:9" x14ac:dyDescent="0.25">
      <c r="A159" s="138"/>
      <c r="B159" s="138"/>
      <c r="C159" s="138"/>
      <c r="D159" s="138"/>
      <c r="E159" s="139"/>
      <c r="F159" s="138"/>
      <c r="G159" s="138"/>
      <c r="H159" s="138"/>
      <c r="I159" s="138"/>
    </row>
    <row r="160" spans="1:9" x14ac:dyDescent="0.25">
      <c r="A160" s="138"/>
      <c r="B160" s="138"/>
      <c r="C160" s="138"/>
      <c r="D160" s="138"/>
      <c r="E160" s="139"/>
      <c r="F160" s="138"/>
      <c r="G160" s="138"/>
      <c r="H160" s="138"/>
      <c r="I160" s="138"/>
    </row>
    <row r="161" spans="1:9" x14ac:dyDescent="0.25">
      <c r="A161" s="708" t="s">
        <v>563</v>
      </c>
      <c r="B161" s="708"/>
      <c r="C161" s="242" t="s">
        <v>680</v>
      </c>
      <c r="D161" s="708" t="s">
        <v>555</v>
      </c>
      <c r="E161" s="708"/>
      <c r="F161" s="708" t="s">
        <v>1175</v>
      </c>
      <c r="G161" s="708"/>
      <c r="H161" s="710" t="s">
        <v>299</v>
      </c>
      <c r="I161" s="710"/>
    </row>
    <row r="162" spans="1:9" x14ac:dyDescent="0.25">
      <c r="A162" s="709" t="s">
        <v>1176</v>
      </c>
      <c r="B162" s="709"/>
      <c r="C162" s="243" t="s">
        <v>1177</v>
      </c>
      <c r="D162" s="711" t="s">
        <v>1178</v>
      </c>
      <c r="E162" s="711"/>
      <c r="F162" s="711" t="s">
        <v>1179</v>
      </c>
      <c r="G162" s="711"/>
      <c r="H162" s="711" t="s">
        <v>301</v>
      </c>
      <c r="I162" s="711"/>
    </row>
    <row r="163" spans="1:9" x14ac:dyDescent="0.25">
      <c r="A163" s="708" t="s">
        <v>1180</v>
      </c>
      <c r="B163" s="708"/>
      <c r="C163" s="242" t="s">
        <v>1181</v>
      </c>
      <c r="D163" s="708" t="s">
        <v>1182</v>
      </c>
      <c r="E163" s="708"/>
      <c r="F163" s="708" t="s">
        <v>1183</v>
      </c>
      <c r="G163" s="708"/>
      <c r="H163" s="708" t="s">
        <v>1184</v>
      </c>
      <c r="I163" s="708"/>
    </row>
    <row r="164" spans="1:9" x14ac:dyDescent="0.25">
      <c r="B164" s="138"/>
      <c r="C164" s="138"/>
      <c r="D164" s="139"/>
      <c r="E164" s="138"/>
      <c r="F164" s="138"/>
      <c r="G164" s="138"/>
    </row>
    <row r="165" spans="1:9" x14ac:dyDescent="0.25">
      <c r="B165" s="138"/>
      <c r="C165" s="138"/>
      <c r="D165" s="138"/>
      <c r="E165" s="139"/>
      <c r="F165" s="138"/>
      <c r="G165" s="138"/>
      <c r="H165" s="138"/>
    </row>
    <row r="166" spans="1:9" x14ac:dyDescent="0.25">
      <c r="B166" s="138"/>
      <c r="C166" s="138"/>
      <c r="D166" s="138"/>
      <c r="E166" s="139"/>
      <c r="F166" s="138"/>
      <c r="G166" s="138"/>
      <c r="H166" s="138"/>
    </row>
    <row r="167" spans="1:9" x14ac:dyDescent="0.25">
      <c r="B167" s="138"/>
      <c r="C167" s="138"/>
      <c r="D167" s="138"/>
      <c r="E167" s="139"/>
      <c r="F167" s="138"/>
      <c r="G167" s="138"/>
      <c r="H167" s="138"/>
    </row>
    <row r="168" spans="1:9" x14ac:dyDescent="0.25">
      <c r="B168" s="138"/>
      <c r="C168" s="138"/>
      <c r="D168" s="138"/>
      <c r="E168" s="139"/>
      <c r="F168" s="138"/>
      <c r="G168" s="138"/>
      <c r="H168" s="138"/>
    </row>
    <row r="169" spans="1:9" x14ac:dyDescent="0.25">
      <c r="B169" s="138"/>
      <c r="C169" s="138"/>
      <c r="D169" s="138"/>
      <c r="E169" s="139"/>
      <c r="F169" s="138"/>
      <c r="G169" s="138"/>
      <c r="H169" s="138"/>
    </row>
    <row r="170" spans="1:9" x14ac:dyDescent="0.25">
      <c r="B170" s="138"/>
      <c r="C170" s="138"/>
      <c r="D170" s="138"/>
      <c r="E170" s="139"/>
      <c r="F170" s="138"/>
      <c r="G170" s="138"/>
      <c r="H170" s="138"/>
    </row>
    <row r="171" spans="1:9" x14ac:dyDescent="0.25">
      <c r="B171" s="138"/>
      <c r="C171" s="138"/>
      <c r="D171" s="138"/>
      <c r="E171" s="139"/>
      <c r="F171" s="138"/>
      <c r="G171" s="138"/>
      <c r="H171" s="138"/>
    </row>
    <row r="172" spans="1:9" x14ac:dyDescent="0.25">
      <c r="B172" s="138"/>
      <c r="C172" s="138"/>
      <c r="D172" s="138"/>
      <c r="E172" s="139"/>
      <c r="F172" s="138"/>
      <c r="G172" s="138"/>
      <c r="H172" s="138"/>
    </row>
    <row r="173" spans="1:9" x14ac:dyDescent="0.25">
      <c r="B173" s="138"/>
      <c r="C173" s="138"/>
      <c r="D173" s="138"/>
      <c r="E173" s="139"/>
      <c r="F173" s="138"/>
      <c r="G173" s="138"/>
      <c r="H173" s="138"/>
    </row>
    <row r="174" spans="1:9" x14ac:dyDescent="0.25">
      <c r="B174" s="138"/>
      <c r="C174" s="138"/>
      <c r="D174" s="138"/>
      <c r="E174" s="139"/>
      <c r="F174" s="138"/>
      <c r="G174" s="138"/>
      <c r="H174" s="138"/>
    </row>
    <row r="175" spans="1:9" x14ac:dyDescent="0.25">
      <c r="B175" s="138"/>
      <c r="C175" s="138"/>
      <c r="D175" s="138"/>
      <c r="E175" s="139"/>
      <c r="F175" s="138"/>
      <c r="G175" s="138"/>
      <c r="H175" s="138"/>
    </row>
    <row r="176" spans="1:9" x14ac:dyDescent="0.25">
      <c r="B176" s="138"/>
      <c r="C176" s="138"/>
      <c r="D176" s="138"/>
      <c r="E176" s="139"/>
      <c r="F176" s="138"/>
      <c r="G176" s="138"/>
      <c r="H176" s="138"/>
    </row>
    <row r="177" spans="2:8" x14ac:dyDescent="0.25">
      <c r="B177" s="138"/>
      <c r="C177" s="138"/>
      <c r="D177" s="138"/>
      <c r="E177" s="139"/>
      <c r="F177" s="138"/>
      <c r="G177" s="138"/>
      <c r="H177" s="138"/>
    </row>
    <row r="178" spans="2:8" x14ac:dyDescent="0.25">
      <c r="B178" s="138"/>
      <c r="C178" s="138"/>
      <c r="D178" s="138"/>
      <c r="E178" s="139"/>
      <c r="F178" s="138"/>
      <c r="G178" s="138"/>
      <c r="H178" s="138"/>
    </row>
    <row r="179" spans="2:8" x14ac:dyDescent="0.25">
      <c r="B179" s="138"/>
      <c r="C179" s="138"/>
      <c r="D179" s="138"/>
      <c r="E179" s="139"/>
      <c r="F179" s="138"/>
      <c r="G179" s="138"/>
      <c r="H179" s="138"/>
    </row>
    <row r="180" spans="2:8" x14ac:dyDescent="0.25">
      <c r="B180" s="138"/>
      <c r="C180" s="138"/>
      <c r="D180" s="138"/>
      <c r="E180" s="139"/>
      <c r="F180" s="138"/>
      <c r="G180" s="138"/>
      <c r="H180" s="138"/>
    </row>
    <row r="181" spans="2:8" x14ac:dyDescent="0.25">
      <c r="B181" s="138"/>
      <c r="C181" s="138"/>
      <c r="D181" s="138"/>
      <c r="E181" s="139"/>
      <c r="F181" s="138"/>
      <c r="G181" s="138"/>
      <c r="H181" s="138"/>
    </row>
    <row r="182" spans="2:8" x14ac:dyDescent="0.25">
      <c r="B182" s="138"/>
      <c r="C182" s="138"/>
      <c r="D182" s="138"/>
      <c r="E182" s="139"/>
      <c r="F182" s="138"/>
      <c r="G182" s="138"/>
      <c r="H182" s="138"/>
    </row>
    <row r="183" spans="2:8" x14ac:dyDescent="0.25">
      <c r="B183" s="138"/>
      <c r="C183" s="138"/>
      <c r="D183" s="138"/>
      <c r="E183" s="139"/>
      <c r="F183" s="138"/>
      <c r="G183" s="138"/>
      <c r="H183" s="138"/>
    </row>
    <row r="184" spans="2:8" x14ac:dyDescent="0.25">
      <c r="B184" s="138"/>
      <c r="C184" s="138"/>
      <c r="D184" s="138"/>
      <c r="E184" s="139"/>
      <c r="F184" s="138"/>
      <c r="G184" s="138"/>
      <c r="H184" s="138"/>
    </row>
    <row r="185" spans="2:8" x14ac:dyDescent="0.25">
      <c r="B185" s="138"/>
      <c r="C185" s="138"/>
      <c r="D185" s="138"/>
      <c r="E185" s="139"/>
      <c r="F185" s="138"/>
      <c r="G185" s="138"/>
      <c r="H185" s="138"/>
    </row>
    <row r="186" spans="2:8" x14ac:dyDescent="0.25">
      <c r="B186" s="138"/>
      <c r="C186" s="138"/>
      <c r="D186" s="138"/>
      <c r="E186" s="139"/>
      <c r="F186" s="138"/>
      <c r="G186" s="138"/>
      <c r="H186" s="138"/>
    </row>
    <row r="187" spans="2:8" x14ac:dyDescent="0.25">
      <c r="B187" s="138"/>
      <c r="C187" s="138"/>
      <c r="D187" s="138"/>
      <c r="E187" s="139"/>
      <c r="F187" s="138"/>
      <c r="G187" s="138"/>
      <c r="H187" s="138"/>
    </row>
    <row r="188" spans="2:8" x14ac:dyDescent="0.25">
      <c r="B188" s="138"/>
      <c r="C188" s="138"/>
      <c r="D188" s="138"/>
      <c r="E188" s="139"/>
      <c r="F188" s="138"/>
      <c r="G188" s="138"/>
      <c r="H188" s="138"/>
    </row>
    <row r="189" spans="2:8" x14ac:dyDescent="0.25">
      <c r="B189" s="138"/>
      <c r="C189" s="138"/>
      <c r="D189" s="138"/>
      <c r="E189" s="139"/>
      <c r="F189" s="138"/>
      <c r="G189" s="138"/>
      <c r="H189" s="138"/>
    </row>
    <row r="190" spans="2:8" x14ac:dyDescent="0.25">
      <c r="B190" s="138"/>
      <c r="C190" s="138"/>
      <c r="D190" s="138"/>
      <c r="E190" s="139"/>
      <c r="F190" s="138"/>
      <c r="G190" s="138"/>
      <c r="H190" s="138"/>
    </row>
    <row r="191" spans="2:8" x14ac:dyDescent="0.25">
      <c r="B191" s="138"/>
      <c r="C191" s="138"/>
      <c r="D191" s="138"/>
      <c r="E191" s="139"/>
      <c r="F191" s="138"/>
      <c r="G191" s="138"/>
      <c r="H191" s="138"/>
    </row>
    <row r="192" spans="2:8" x14ac:dyDescent="0.25">
      <c r="B192" s="138"/>
      <c r="C192" s="138"/>
      <c r="D192" s="138"/>
      <c r="E192" s="139"/>
      <c r="F192" s="138"/>
      <c r="G192" s="138"/>
      <c r="H192" s="138"/>
    </row>
    <row r="193" spans="2:8" x14ac:dyDescent="0.25">
      <c r="B193" s="138"/>
      <c r="C193" s="138"/>
      <c r="D193" s="138"/>
      <c r="E193" s="139"/>
      <c r="F193" s="138"/>
      <c r="G193" s="138"/>
      <c r="H193" s="138"/>
    </row>
    <row r="194" spans="2:8" x14ac:dyDescent="0.25">
      <c r="B194" s="138"/>
      <c r="C194" s="138"/>
      <c r="D194" s="138"/>
      <c r="E194" s="139"/>
      <c r="F194" s="138"/>
      <c r="G194" s="138"/>
      <c r="H194" s="138"/>
    </row>
    <row r="195" spans="2:8" x14ac:dyDescent="0.25">
      <c r="B195" s="138"/>
      <c r="C195" s="138"/>
      <c r="D195" s="138"/>
      <c r="E195" s="139"/>
      <c r="F195" s="138"/>
      <c r="G195" s="138"/>
      <c r="H195" s="138"/>
    </row>
    <row r="196" spans="2:8" x14ac:dyDescent="0.25">
      <c r="B196" s="138"/>
      <c r="C196" s="138"/>
      <c r="D196" s="138"/>
      <c r="E196" s="139"/>
      <c r="F196" s="138"/>
      <c r="G196" s="138"/>
      <c r="H196" s="138"/>
    </row>
    <row r="197" spans="2:8" x14ac:dyDescent="0.25">
      <c r="B197" s="138"/>
      <c r="C197" s="138"/>
      <c r="D197" s="138"/>
      <c r="E197" s="139"/>
      <c r="F197" s="138"/>
      <c r="G197" s="138"/>
      <c r="H197" s="138"/>
    </row>
    <row r="198" spans="2:8" x14ac:dyDescent="0.25">
      <c r="B198" s="138"/>
      <c r="C198" s="138"/>
      <c r="D198" s="138"/>
      <c r="E198" s="139"/>
      <c r="F198" s="138"/>
      <c r="G198" s="138"/>
      <c r="H198" s="138"/>
    </row>
    <row r="199" spans="2:8" x14ac:dyDescent="0.25">
      <c r="B199" s="138"/>
      <c r="C199" s="138"/>
      <c r="D199" s="138"/>
      <c r="E199" s="139"/>
      <c r="F199" s="138"/>
      <c r="G199" s="138"/>
      <c r="H199" s="138"/>
    </row>
    <row r="200" spans="2:8" x14ac:dyDescent="0.25">
      <c r="B200" s="138"/>
      <c r="C200" s="138"/>
      <c r="D200" s="138"/>
      <c r="E200" s="139"/>
      <c r="F200" s="138"/>
      <c r="G200" s="138"/>
      <c r="H200" s="138"/>
    </row>
    <row r="201" spans="2:8" x14ac:dyDescent="0.25">
      <c r="B201" s="138"/>
      <c r="C201" s="138"/>
      <c r="D201" s="138"/>
      <c r="E201" s="139"/>
      <c r="F201" s="138"/>
      <c r="G201" s="138"/>
      <c r="H201" s="138"/>
    </row>
    <row r="202" spans="2:8" x14ac:dyDescent="0.25">
      <c r="B202" s="138"/>
      <c r="C202" s="138"/>
      <c r="D202" s="138"/>
      <c r="E202" s="139"/>
      <c r="F202" s="138"/>
      <c r="G202" s="138"/>
      <c r="H202" s="138"/>
    </row>
    <row r="203" spans="2:8" x14ac:dyDescent="0.25">
      <c r="B203" s="138"/>
      <c r="C203" s="138"/>
      <c r="D203" s="138"/>
      <c r="E203" s="139"/>
      <c r="F203" s="138"/>
      <c r="G203" s="138"/>
      <c r="H203" s="138"/>
    </row>
    <row r="204" spans="2:8" x14ac:dyDescent="0.25">
      <c r="B204" s="138"/>
      <c r="C204" s="138"/>
      <c r="D204" s="138"/>
      <c r="E204" s="139"/>
      <c r="F204" s="138"/>
      <c r="G204" s="138"/>
      <c r="H204" s="138"/>
    </row>
    <row r="205" spans="2:8" x14ac:dyDescent="0.25">
      <c r="B205" s="138"/>
      <c r="C205" s="138"/>
      <c r="D205" s="138"/>
      <c r="E205" s="139"/>
      <c r="F205" s="138"/>
      <c r="G205" s="138"/>
      <c r="H205" s="138"/>
    </row>
    <row r="206" spans="2:8" x14ac:dyDescent="0.25">
      <c r="B206" s="138"/>
      <c r="C206" s="138"/>
      <c r="D206" s="138"/>
      <c r="E206" s="139"/>
      <c r="F206" s="138"/>
      <c r="G206" s="138"/>
      <c r="H206" s="138"/>
    </row>
    <row r="207" spans="2:8" x14ac:dyDescent="0.25">
      <c r="B207" s="138"/>
      <c r="C207" s="138"/>
      <c r="D207" s="138"/>
      <c r="E207" s="139"/>
      <c r="F207" s="138"/>
      <c r="G207" s="138"/>
      <c r="H207" s="138"/>
    </row>
    <row r="208" spans="2:8" x14ac:dyDescent="0.25">
      <c r="B208" s="138"/>
      <c r="C208" s="138"/>
      <c r="D208" s="138"/>
      <c r="E208" s="139"/>
      <c r="F208" s="138"/>
      <c r="G208" s="138"/>
      <c r="H208" s="138"/>
    </row>
    <row r="209" spans="2:8" x14ac:dyDescent="0.25">
      <c r="B209" s="138"/>
      <c r="C209" s="138"/>
      <c r="D209" s="138"/>
      <c r="E209" s="139"/>
      <c r="F209" s="138"/>
      <c r="G209" s="138"/>
      <c r="H209" s="138"/>
    </row>
    <row r="210" spans="2:8" x14ac:dyDescent="0.25">
      <c r="B210" s="138"/>
      <c r="C210" s="138"/>
      <c r="D210" s="138"/>
      <c r="E210" s="139"/>
      <c r="F210" s="138"/>
      <c r="G210" s="138"/>
      <c r="H210" s="138"/>
    </row>
    <row r="211" spans="2:8" x14ac:dyDescent="0.25">
      <c r="B211" s="138"/>
      <c r="C211" s="138"/>
      <c r="D211" s="138"/>
      <c r="E211" s="139"/>
      <c r="F211" s="138"/>
      <c r="G211" s="138"/>
      <c r="H211" s="138"/>
    </row>
    <row r="212" spans="2:8" x14ac:dyDescent="0.25">
      <c r="B212" s="138"/>
      <c r="C212" s="138"/>
      <c r="D212" s="138"/>
      <c r="E212" s="139"/>
      <c r="F212" s="138"/>
      <c r="G212" s="138"/>
      <c r="H212" s="138"/>
    </row>
    <row r="213" spans="2:8" x14ac:dyDescent="0.25">
      <c r="B213" s="138"/>
      <c r="C213" s="138"/>
      <c r="D213" s="138"/>
      <c r="E213" s="139"/>
      <c r="F213" s="138"/>
      <c r="G213" s="138"/>
      <c r="H213" s="138"/>
    </row>
    <row r="214" spans="2:8" x14ac:dyDescent="0.25">
      <c r="B214" s="138"/>
      <c r="C214" s="138"/>
      <c r="D214" s="138"/>
      <c r="E214" s="139"/>
      <c r="F214" s="138"/>
      <c r="G214" s="138"/>
      <c r="H214" s="138"/>
    </row>
    <row r="215" spans="2:8" x14ac:dyDescent="0.25">
      <c r="B215" s="138"/>
      <c r="C215" s="138"/>
      <c r="D215" s="138"/>
      <c r="E215" s="139"/>
      <c r="F215" s="138"/>
      <c r="G215" s="138"/>
      <c r="H215" s="138"/>
    </row>
    <row r="216" spans="2:8" x14ac:dyDescent="0.25">
      <c r="B216" s="138"/>
      <c r="C216" s="138"/>
      <c r="D216" s="138"/>
      <c r="E216" s="139"/>
      <c r="F216" s="138"/>
      <c r="G216" s="138"/>
      <c r="H216" s="138"/>
    </row>
    <row r="217" spans="2:8" x14ac:dyDescent="0.25">
      <c r="B217" s="138"/>
      <c r="C217" s="138"/>
      <c r="D217" s="138"/>
      <c r="E217" s="139"/>
      <c r="F217" s="138"/>
      <c r="G217" s="138"/>
      <c r="H217" s="138"/>
    </row>
    <row r="218" spans="2:8" x14ac:dyDescent="0.25">
      <c r="B218" s="138"/>
      <c r="C218" s="138"/>
      <c r="D218" s="138"/>
      <c r="E218" s="139"/>
      <c r="F218" s="138"/>
      <c r="G218" s="138"/>
      <c r="H218" s="138"/>
    </row>
    <row r="219" spans="2:8" x14ac:dyDescent="0.25">
      <c r="B219" s="138"/>
      <c r="C219" s="138"/>
      <c r="D219" s="138"/>
      <c r="E219" s="139"/>
      <c r="F219" s="138"/>
      <c r="G219" s="138"/>
      <c r="H219" s="138"/>
    </row>
    <row r="220" spans="2:8" x14ac:dyDescent="0.25">
      <c r="B220" s="138"/>
      <c r="C220" s="138"/>
      <c r="D220" s="138"/>
      <c r="E220" s="139"/>
      <c r="F220" s="138"/>
      <c r="G220" s="138"/>
      <c r="H220" s="138"/>
    </row>
    <row r="221" spans="2:8" x14ac:dyDescent="0.25">
      <c r="B221" s="138"/>
      <c r="C221" s="138"/>
      <c r="D221" s="138"/>
      <c r="E221" s="139"/>
      <c r="F221" s="138"/>
      <c r="G221" s="138"/>
      <c r="H221" s="138"/>
    </row>
    <row r="222" spans="2:8" x14ac:dyDescent="0.25">
      <c r="B222" s="138"/>
      <c r="C222" s="138"/>
      <c r="D222" s="138"/>
      <c r="E222" s="139"/>
      <c r="F222" s="138"/>
      <c r="G222" s="138"/>
      <c r="H222" s="138"/>
    </row>
    <row r="223" spans="2:8" x14ac:dyDescent="0.25">
      <c r="B223" s="138"/>
      <c r="C223" s="138"/>
      <c r="D223" s="138"/>
      <c r="E223" s="139"/>
      <c r="F223" s="138"/>
      <c r="G223" s="138"/>
      <c r="H223" s="138"/>
    </row>
    <row r="224" spans="2:8" x14ac:dyDescent="0.25">
      <c r="B224" s="138"/>
      <c r="C224" s="138"/>
      <c r="D224" s="138"/>
      <c r="E224" s="139"/>
      <c r="F224" s="138"/>
      <c r="G224" s="138"/>
      <c r="H224" s="138"/>
    </row>
    <row r="225" spans="2:8" x14ac:dyDescent="0.25">
      <c r="B225" s="138"/>
      <c r="C225" s="138"/>
      <c r="D225" s="138"/>
      <c r="E225" s="139"/>
      <c r="F225" s="138"/>
      <c r="G225" s="138"/>
      <c r="H225" s="138"/>
    </row>
    <row r="226" spans="2:8" x14ac:dyDescent="0.25">
      <c r="B226" s="138"/>
      <c r="C226" s="138"/>
      <c r="D226" s="138"/>
      <c r="E226" s="139"/>
      <c r="F226" s="138"/>
      <c r="G226" s="138"/>
      <c r="H226" s="138"/>
    </row>
    <row r="227" spans="2:8" x14ac:dyDescent="0.25">
      <c r="B227" s="138"/>
      <c r="C227" s="138"/>
      <c r="D227" s="138"/>
      <c r="E227" s="139"/>
      <c r="F227" s="138"/>
      <c r="G227" s="138"/>
      <c r="H227" s="138"/>
    </row>
    <row r="228" spans="2:8" x14ac:dyDescent="0.25">
      <c r="B228" s="138"/>
      <c r="C228" s="138"/>
      <c r="D228" s="138"/>
      <c r="E228" s="139"/>
      <c r="F228" s="138"/>
      <c r="G228" s="138"/>
      <c r="H228" s="138"/>
    </row>
    <row r="229" spans="2:8" x14ac:dyDescent="0.25">
      <c r="B229" s="138"/>
      <c r="C229" s="138"/>
      <c r="D229" s="138"/>
      <c r="E229" s="139"/>
      <c r="F229" s="138"/>
      <c r="G229" s="138"/>
      <c r="H229" s="138"/>
    </row>
    <row r="230" spans="2:8" x14ac:dyDescent="0.25">
      <c r="B230" s="138"/>
      <c r="C230" s="138"/>
      <c r="D230" s="138"/>
      <c r="E230" s="139"/>
      <c r="F230" s="138"/>
      <c r="G230" s="138"/>
      <c r="H230" s="138"/>
    </row>
    <row r="231" spans="2:8" x14ac:dyDescent="0.25">
      <c r="B231" s="138"/>
      <c r="C231" s="138"/>
      <c r="D231" s="138"/>
      <c r="E231" s="139"/>
      <c r="F231" s="138"/>
      <c r="G231" s="138"/>
      <c r="H231" s="138"/>
    </row>
    <row r="232" spans="2:8" x14ac:dyDescent="0.25">
      <c r="B232" s="138"/>
      <c r="C232" s="138"/>
      <c r="D232" s="138"/>
      <c r="E232" s="139"/>
      <c r="F232" s="138"/>
      <c r="G232" s="138"/>
      <c r="H232" s="138"/>
    </row>
    <row r="233" spans="2:8" x14ac:dyDescent="0.25">
      <c r="B233" s="138"/>
      <c r="C233" s="138"/>
      <c r="D233" s="138"/>
      <c r="E233" s="139"/>
      <c r="F233" s="138"/>
      <c r="G233" s="138"/>
      <c r="H233" s="138"/>
    </row>
    <row r="234" spans="2:8" x14ac:dyDescent="0.25">
      <c r="B234" s="138"/>
      <c r="C234" s="138"/>
      <c r="D234" s="138"/>
      <c r="E234" s="139"/>
      <c r="F234" s="138"/>
      <c r="G234" s="138"/>
      <c r="H234" s="138"/>
    </row>
    <row r="235" spans="2:8" x14ac:dyDescent="0.25">
      <c r="B235" s="138"/>
      <c r="C235" s="138"/>
      <c r="D235" s="138"/>
      <c r="E235" s="139"/>
      <c r="F235" s="138"/>
      <c r="G235" s="138"/>
      <c r="H235" s="138"/>
    </row>
    <row r="236" spans="2:8" x14ac:dyDescent="0.25">
      <c r="B236" s="138"/>
      <c r="C236" s="138"/>
      <c r="D236" s="138"/>
      <c r="E236" s="139"/>
      <c r="F236" s="138"/>
      <c r="G236" s="138"/>
      <c r="H236" s="138"/>
    </row>
    <row r="237" spans="2:8" x14ac:dyDescent="0.25">
      <c r="B237" s="138"/>
      <c r="C237" s="138"/>
      <c r="D237" s="138"/>
      <c r="E237" s="139"/>
      <c r="F237" s="138"/>
      <c r="G237" s="138"/>
      <c r="H237" s="138"/>
    </row>
    <row r="238" spans="2:8" x14ac:dyDescent="0.25">
      <c r="B238" s="138"/>
      <c r="C238" s="138"/>
      <c r="D238" s="138"/>
      <c r="E238" s="139"/>
      <c r="F238" s="138"/>
      <c r="G238" s="138"/>
      <c r="H238" s="138"/>
    </row>
    <row r="239" spans="2:8" x14ac:dyDescent="0.25">
      <c r="B239" s="138"/>
      <c r="C239" s="138"/>
      <c r="D239" s="138"/>
      <c r="E239" s="139"/>
      <c r="F239" s="138"/>
      <c r="G239" s="138"/>
      <c r="H239" s="138"/>
    </row>
    <row r="240" spans="2:8" x14ac:dyDescent="0.25">
      <c r="B240" s="138"/>
      <c r="C240" s="138"/>
      <c r="D240" s="138"/>
      <c r="E240" s="139"/>
      <c r="F240" s="138"/>
      <c r="G240" s="138"/>
      <c r="H240" s="138"/>
    </row>
    <row r="241" spans="2:8" x14ac:dyDescent="0.25">
      <c r="B241" s="138"/>
      <c r="C241" s="138"/>
      <c r="D241" s="138"/>
      <c r="E241" s="139"/>
      <c r="F241" s="138"/>
      <c r="G241" s="138"/>
      <c r="H241" s="138"/>
    </row>
    <row r="242" spans="2:8" x14ac:dyDescent="0.25">
      <c r="B242" s="138"/>
      <c r="C242" s="138"/>
      <c r="D242" s="138"/>
      <c r="E242" s="139"/>
      <c r="F242" s="138"/>
      <c r="G242" s="138"/>
      <c r="H242" s="138"/>
    </row>
    <row r="243" spans="2:8" x14ac:dyDescent="0.25">
      <c r="B243" s="138"/>
      <c r="C243" s="138"/>
      <c r="D243" s="138"/>
      <c r="E243" s="139"/>
      <c r="F243" s="138"/>
      <c r="G243" s="138"/>
      <c r="H243" s="138"/>
    </row>
    <row r="244" spans="2:8" x14ac:dyDescent="0.25">
      <c r="B244" s="138"/>
      <c r="C244" s="138"/>
      <c r="D244" s="138"/>
      <c r="E244" s="139"/>
      <c r="F244" s="138"/>
      <c r="G244" s="138"/>
      <c r="H244" s="138"/>
    </row>
    <row r="245" spans="2:8" x14ac:dyDescent="0.25">
      <c r="B245" s="138"/>
      <c r="C245" s="138"/>
      <c r="D245" s="138"/>
      <c r="E245" s="139"/>
      <c r="F245" s="138"/>
      <c r="G245" s="138"/>
      <c r="H245" s="138"/>
    </row>
    <row r="246" spans="2:8" x14ac:dyDescent="0.25">
      <c r="B246" s="138"/>
      <c r="C246" s="138"/>
      <c r="D246" s="138"/>
      <c r="E246" s="139"/>
      <c r="F246" s="138"/>
      <c r="G246" s="138"/>
      <c r="H246" s="138"/>
    </row>
    <row r="247" spans="2:8" x14ac:dyDescent="0.25">
      <c r="B247" s="138"/>
      <c r="C247" s="138"/>
      <c r="D247" s="138"/>
      <c r="E247" s="139"/>
      <c r="F247" s="138"/>
      <c r="G247" s="138"/>
      <c r="H247" s="138"/>
    </row>
    <row r="248" spans="2:8" x14ac:dyDescent="0.25">
      <c r="B248" s="138"/>
      <c r="C248" s="138"/>
      <c r="D248" s="138"/>
      <c r="E248" s="139"/>
      <c r="F248" s="138"/>
      <c r="G248" s="138"/>
      <c r="H248" s="138"/>
    </row>
    <row r="249" spans="2:8" x14ac:dyDescent="0.25">
      <c r="B249" s="138"/>
      <c r="C249" s="138"/>
      <c r="D249" s="138"/>
      <c r="E249" s="139"/>
      <c r="F249" s="138"/>
      <c r="G249" s="138"/>
      <c r="H249" s="138"/>
    </row>
    <row r="250" spans="2:8" x14ac:dyDescent="0.25">
      <c r="B250" s="138"/>
      <c r="C250" s="138"/>
      <c r="D250" s="138"/>
      <c r="E250" s="139"/>
      <c r="F250" s="138"/>
      <c r="G250" s="138"/>
      <c r="H250" s="138"/>
    </row>
    <row r="251" spans="2:8" x14ac:dyDescent="0.25">
      <c r="B251" s="138"/>
      <c r="C251" s="138"/>
      <c r="D251" s="138"/>
      <c r="E251" s="139"/>
      <c r="F251" s="138"/>
      <c r="G251" s="138"/>
      <c r="H251" s="138"/>
    </row>
    <row r="252" spans="2:8" x14ac:dyDescent="0.25">
      <c r="B252" s="138"/>
      <c r="C252" s="138"/>
      <c r="D252" s="138"/>
      <c r="E252" s="139"/>
      <c r="F252" s="138"/>
      <c r="G252" s="138"/>
      <c r="H252" s="138"/>
    </row>
    <row r="253" spans="2:8" x14ac:dyDescent="0.25">
      <c r="B253" s="138"/>
      <c r="C253" s="138"/>
      <c r="D253" s="138"/>
      <c r="E253" s="139"/>
      <c r="F253" s="138"/>
      <c r="G253" s="138"/>
      <c r="H253" s="138"/>
    </row>
    <row r="254" spans="2:8" x14ac:dyDescent="0.25">
      <c r="B254" s="138"/>
      <c r="C254" s="138"/>
      <c r="D254" s="138"/>
      <c r="E254" s="139"/>
      <c r="F254" s="138"/>
      <c r="G254" s="138"/>
      <c r="H254" s="138"/>
    </row>
    <row r="255" spans="2:8" x14ac:dyDescent="0.25">
      <c r="B255" s="138"/>
      <c r="C255" s="138"/>
      <c r="D255" s="138"/>
      <c r="E255" s="139"/>
      <c r="F255" s="138"/>
      <c r="G255" s="138"/>
      <c r="H255" s="138"/>
    </row>
    <row r="256" spans="2:8" x14ac:dyDescent="0.25">
      <c r="B256" s="138"/>
      <c r="C256" s="138"/>
      <c r="D256" s="138"/>
      <c r="E256" s="139"/>
      <c r="F256" s="138"/>
      <c r="G256" s="138"/>
      <c r="H256" s="138"/>
    </row>
    <row r="257" spans="2:8" x14ac:dyDescent="0.25">
      <c r="B257" s="138"/>
      <c r="C257" s="138"/>
      <c r="D257" s="138"/>
      <c r="E257" s="139"/>
      <c r="F257" s="138"/>
      <c r="G257" s="138"/>
      <c r="H257" s="138"/>
    </row>
    <row r="258" spans="2:8" x14ac:dyDescent="0.25">
      <c r="B258" s="138"/>
      <c r="C258" s="138"/>
      <c r="D258" s="138"/>
      <c r="E258" s="139"/>
      <c r="F258" s="138"/>
      <c r="G258" s="138"/>
      <c r="H258" s="138"/>
    </row>
    <row r="259" spans="2:8" x14ac:dyDescent="0.25">
      <c r="B259" s="138"/>
      <c r="C259" s="138"/>
      <c r="D259" s="138"/>
      <c r="E259" s="139"/>
      <c r="F259" s="138"/>
      <c r="G259" s="138"/>
      <c r="H259" s="138"/>
    </row>
    <row r="260" spans="2:8" x14ac:dyDescent="0.25">
      <c r="B260" s="138"/>
      <c r="C260" s="138"/>
      <c r="D260" s="138"/>
      <c r="E260" s="139"/>
      <c r="F260" s="138"/>
      <c r="G260" s="138"/>
      <c r="H260" s="138"/>
    </row>
    <row r="261" spans="2:8" x14ac:dyDescent="0.25">
      <c r="B261" s="138"/>
      <c r="C261" s="138"/>
      <c r="D261" s="138"/>
      <c r="E261" s="139"/>
      <c r="F261" s="138"/>
      <c r="G261" s="138"/>
      <c r="H261" s="138"/>
    </row>
    <row r="262" spans="2:8" x14ac:dyDescent="0.25">
      <c r="B262" s="138"/>
      <c r="C262" s="138"/>
      <c r="D262" s="138"/>
      <c r="E262" s="139"/>
      <c r="F262" s="138"/>
      <c r="G262" s="138"/>
      <c r="H262" s="138"/>
    </row>
    <row r="263" spans="2:8" x14ac:dyDescent="0.25">
      <c r="B263" s="138"/>
      <c r="C263" s="138"/>
      <c r="D263" s="138"/>
      <c r="E263" s="139"/>
      <c r="F263" s="138"/>
      <c r="G263" s="138"/>
      <c r="H263" s="138"/>
    </row>
    <row r="264" spans="2:8" x14ac:dyDescent="0.25">
      <c r="B264" s="138"/>
      <c r="C264" s="138"/>
      <c r="D264" s="138"/>
      <c r="E264" s="139"/>
      <c r="F264" s="138"/>
      <c r="G264" s="138"/>
      <c r="H264" s="138"/>
    </row>
    <row r="265" spans="2:8" x14ac:dyDescent="0.25">
      <c r="B265" s="138"/>
      <c r="C265" s="138"/>
      <c r="D265" s="138"/>
      <c r="E265" s="139"/>
      <c r="F265" s="138"/>
      <c r="G265" s="138"/>
      <c r="H265" s="138"/>
    </row>
    <row r="266" spans="2:8" x14ac:dyDescent="0.25">
      <c r="B266" s="138"/>
      <c r="C266" s="138"/>
      <c r="D266" s="138"/>
      <c r="E266" s="139"/>
      <c r="F266" s="138"/>
      <c r="G266" s="138"/>
      <c r="H266" s="138"/>
    </row>
    <row r="267" spans="2:8" x14ac:dyDescent="0.25">
      <c r="B267" s="138"/>
      <c r="C267" s="138"/>
      <c r="D267" s="138"/>
      <c r="E267" s="139"/>
      <c r="F267" s="138"/>
      <c r="G267" s="138"/>
      <c r="H267" s="138"/>
    </row>
    <row r="268" spans="2:8" x14ac:dyDescent="0.25">
      <c r="B268" s="138"/>
      <c r="C268" s="138"/>
      <c r="D268" s="138"/>
      <c r="E268" s="139"/>
      <c r="F268" s="138"/>
      <c r="G268" s="138"/>
      <c r="H268" s="138"/>
    </row>
    <row r="269" spans="2:8" x14ac:dyDescent="0.25">
      <c r="B269" s="138"/>
      <c r="C269" s="138"/>
      <c r="D269" s="138"/>
      <c r="E269" s="139"/>
      <c r="F269" s="138"/>
      <c r="G269" s="138"/>
      <c r="H269" s="138"/>
    </row>
    <row r="270" spans="2:8" x14ac:dyDescent="0.25">
      <c r="B270" s="138"/>
      <c r="C270" s="138"/>
      <c r="D270" s="138"/>
      <c r="E270" s="139"/>
      <c r="F270" s="138"/>
      <c r="G270" s="138"/>
      <c r="H270" s="138"/>
    </row>
    <row r="271" spans="2:8" x14ac:dyDescent="0.25">
      <c r="B271" s="138"/>
      <c r="C271" s="138"/>
      <c r="D271" s="138"/>
      <c r="E271" s="139"/>
      <c r="F271" s="138"/>
      <c r="G271" s="138"/>
      <c r="H271" s="138"/>
    </row>
    <row r="272" spans="2:8" x14ac:dyDescent="0.25">
      <c r="B272" s="138"/>
      <c r="C272" s="138"/>
      <c r="D272" s="138"/>
      <c r="E272" s="139"/>
      <c r="F272" s="138"/>
      <c r="G272" s="138"/>
      <c r="H272" s="138"/>
    </row>
    <row r="273" spans="2:8" x14ac:dyDescent="0.25">
      <c r="B273" s="138"/>
      <c r="C273" s="138"/>
      <c r="D273" s="138"/>
      <c r="E273" s="139"/>
      <c r="F273" s="138"/>
      <c r="G273" s="138"/>
      <c r="H273" s="138"/>
    </row>
    <row r="274" spans="2:8" x14ac:dyDescent="0.25">
      <c r="B274" s="138"/>
      <c r="C274" s="138"/>
      <c r="D274" s="138"/>
      <c r="E274" s="139"/>
      <c r="F274" s="138"/>
      <c r="G274" s="138"/>
      <c r="H274" s="138"/>
    </row>
    <row r="275" spans="2:8" x14ac:dyDescent="0.25">
      <c r="B275" s="138"/>
      <c r="C275" s="138"/>
      <c r="D275" s="138"/>
      <c r="E275" s="139"/>
      <c r="F275" s="138"/>
      <c r="G275" s="138"/>
      <c r="H275" s="138"/>
    </row>
    <row r="276" spans="2:8" x14ac:dyDescent="0.25">
      <c r="B276" s="138"/>
      <c r="C276" s="138"/>
      <c r="D276" s="138"/>
      <c r="E276" s="139"/>
      <c r="F276" s="138"/>
      <c r="G276" s="138"/>
      <c r="H276" s="138"/>
    </row>
    <row r="277" spans="2:8" x14ac:dyDescent="0.25">
      <c r="B277" s="138"/>
      <c r="C277" s="138"/>
      <c r="D277" s="138"/>
      <c r="E277" s="139"/>
      <c r="F277" s="138"/>
      <c r="G277" s="138"/>
      <c r="H277" s="138"/>
    </row>
    <row r="278" spans="2:8" x14ac:dyDescent="0.25">
      <c r="B278" s="138"/>
      <c r="C278" s="138"/>
      <c r="D278" s="138"/>
      <c r="E278" s="139"/>
      <c r="F278" s="138"/>
      <c r="G278" s="138"/>
      <c r="H278" s="138"/>
    </row>
    <row r="279" spans="2:8" x14ac:dyDescent="0.25">
      <c r="B279" s="138"/>
      <c r="C279" s="138"/>
      <c r="D279" s="138"/>
      <c r="E279" s="139"/>
      <c r="F279" s="138"/>
      <c r="G279" s="138"/>
      <c r="H279" s="138"/>
    </row>
    <row r="280" spans="2:8" x14ac:dyDescent="0.25">
      <c r="B280" s="138"/>
      <c r="C280" s="138"/>
      <c r="D280" s="138"/>
      <c r="E280" s="139"/>
      <c r="F280" s="138"/>
      <c r="G280" s="138"/>
      <c r="H280" s="138"/>
    </row>
    <row r="281" spans="2:8" x14ac:dyDescent="0.25">
      <c r="B281" s="138"/>
      <c r="C281" s="138"/>
      <c r="D281" s="138"/>
      <c r="E281" s="139"/>
      <c r="F281" s="138"/>
      <c r="G281" s="138"/>
      <c r="H281" s="138"/>
    </row>
    <row r="282" spans="2:8" x14ac:dyDescent="0.25">
      <c r="B282" s="138"/>
      <c r="C282" s="138"/>
      <c r="D282" s="138"/>
      <c r="E282" s="139"/>
      <c r="F282" s="138"/>
      <c r="G282" s="138"/>
      <c r="H282" s="138"/>
    </row>
    <row r="283" spans="2:8" x14ac:dyDescent="0.25">
      <c r="B283" s="138"/>
      <c r="C283" s="138"/>
      <c r="D283" s="138"/>
      <c r="E283" s="139"/>
      <c r="F283" s="138"/>
      <c r="G283" s="138"/>
      <c r="H283" s="138"/>
    </row>
    <row r="284" spans="2:8" x14ac:dyDescent="0.25">
      <c r="B284" s="138"/>
      <c r="C284" s="138"/>
      <c r="D284" s="138"/>
      <c r="E284" s="139"/>
      <c r="F284" s="138"/>
      <c r="G284" s="138"/>
      <c r="H284" s="138"/>
    </row>
    <row r="285" spans="2:8" x14ac:dyDescent="0.25">
      <c r="B285" s="138"/>
      <c r="C285" s="138"/>
      <c r="D285" s="138"/>
      <c r="E285" s="139"/>
      <c r="F285" s="138"/>
      <c r="G285" s="138"/>
      <c r="H285" s="138"/>
    </row>
    <row r="286" spans="2:8" x14ac:dyDescent="0.25">
      <c r="B286" s="138"/>
      <c r="C286" s="138"/>
      <c r="D286" s="138"/>
      <c r="E286" s="139"/>
      <c r="F286" s="138"/>
      <c r="G286" s="138"/>
      <c r="H286" s="138"/>
    </row>
    <row r="287" spans="2:8" x14ac:dyDescent="0.25">
      <c r="B287" s="138"/>
      <c r="C287" s="138"/>
      <c r="D287" s="138"/>
      <c r="E287" s="139"/>
      <c r="F287" s="138"/>
      <c r="G287" s="138"/>
      <c r="H287" s="138"/>
    </row>
    <row r="288" spans="2:8" x14ac:dyDescent="0.25">
      <c r="B288" s="138"/>
      <c r="C288" s="138"/>
      <c r="D288" s="138"/>
      <c r="E288" s="139"/>
      <c r="F288" s="138"/>
      <c r="G288" s="138"/>
      <c r="H288" s="138"/>
    </row>
    <row r="289" spans="2:8" x14ac:dyDescent="0.25">
      <c r="B289" s="138"/>
      <c r="C289" s="138"/>
      <c r="D289" s="138"/>
      <c r="E289" s="139"/>
      <c r="F289" s="138"/>
      <c r="G289" s="138"/>
      <c r="H289" s="138"/>
    </row>
    <row r="290" spans="2:8" x14ac:dyDescent="0.25">
      <c r="B290" s="138"/>
      <c r="C290" s="138"/>
      <c r="D290" s="138"/>
      <c r="E290" s="139"/>
      <c r="F290" s="138"/>
      <c r="G290" s="138"/>
      <c r="H290" s="138"/>
    </row>
    <row r="291" spans="2:8" x14ac:dyDescent="0.25">
      <c r="B291" s="138"/>
      <c r="C291" s="138"/>
      <c r="D291" s="138"/>
      <c r="E291" s="139"/>
      <c r="F291" s="138"/>
      <c r="G291" s="138"/>
      <c r="H291" s="138"/>
    </row>
    <row r="292" spans="2:8" x14ac:dyDescent="0.25">
      <c r="B292" s="138"/>
      <c r="C292" s="138"/>
      <c r="D292" s="138"/>
      <c r="E292" s="139"/>
      <c r="F292" s="138"/>
      <c r="G292" s="138"/>
      <c r="H292" s="138"/>
    </row>
    <row r="293" spans="2:8" x14ac:dyDescent="0.25">
      <c r="B293" s="138"/>
      <c r="C293" s="138"/>
      <c r="D293" s="138"/>
      <c r="E293" s="139"/>
      <c r="F293" s="138"/>
      <c r="G293" s="138"/>
      <c r="H293" s="138"/>
    </row>
    <row r="294" spans="2:8" x14ac:dyDescent="0.25">
      <c r="B294" s="138"/>
      <c r="C294" s="138"/>
      <c r="D294" s="138"/>
      <c r="E294" s="139"/>
      <c r="F294" s="138"/>
      <c r="G294" s="138"/>
      <c r="H294" s="138"/>
    </row>
    <row r="295" spans="2:8" x14ac:dyDescent="0.25">
      <c r="B295" s="138"/>
      <c r="C295" s="138"/>
      <c r="D295" s="138"/>
      <c r="E295" s="139"/>
      <c r="F295" s="138"/>
      <c r="G295" s="138"/>
      <c r="H295" s="138"/>
    </row>
    <row r="296" spans="2:8" x14ac:dyDescent="0.25">
      <c r="B296" s="138"/>
      <c r="C296" s="138"/>
      <c r="D296" s="138"/>
      <c r="E296" s="139"/>
      <c r="F296" s="138"/>
      <c r="G296" s="138"/>
      <c r="H296" s="138"/>
    </row>
    <row r="297" spans="2:8" x14ac:dyDescent="0.25">
      <c r="B297" s="138"/>
      <c r="C297" s="138"/>
      <c r="D297" s="138"/>
      <c r="E297" s="139"/>
      <c r="F297" s="138"/>
      <c r="G297" s="138"/>
      <c r="H297" s="138"/>
    </row>
    <row r="298" spans="2:8" x14ac:dyDescent="0.25">
      <c r="B298" s="138"/>
      <c r="C298" s="138"/>
      <c r="D298" s="138"/>
      <c r="E298" s="139"/>
      <c r="F298" s="138"/>
      <c r="G298" s="138"/>
      <c r="H298" s="138"/>
    </row>
    <row r="299" spans="2:8" x14ac:dyDescent="0.25">
      <c r="B299" s="138"/>
      <c r="C299" s="138"/>
      <c r="D299" s="138"/>
      <c r="E299" s="139"/>
      <c r="F299" s="138"/>
      <c r="G299" s="138"/>
      <c r="H299" s="138"/>
    </row>
    <row r="300" spans="2:8" ht="18.75" x14ac:dyDescent="0.3">
      <c r="B300" s="171"/>
      <c r="C300" s="171"/>
      <c r="D300" s="171"/>
      <c r="E300" s="172"/>
      <c r="F300" s="171"/>
      <c r="G300" s="171"/>
      <c r="H300" s="171"/>
    </row>
    <row r="301" spans="2:8" ht="18.75" x14ac:dyDescent="0.3">
      <c r="B301" s="171"/>
      <c r="C301" s="171"/>
      <c r="D301" s="171"/>
      <c r="E301" s="172"/>
      <c r="F301" s="171"/>
      <c r="G301" s="171"/>
      <c r="H301" s="171"/>
    </row>
    <row r="302" spans="2:8" ht="18.75" x14ac:dyDescent="0.3">
      <c r="B302" s="171"/>
      <c r="C302" s="171"/>
      <c r="D302" s="171"/>
      <c r="E302" s="172"/>
      <c r="F302" s="171"/>
      <c r="G302" s="171"/>
      <c r="H302" s="171"/>
    </row>
    <row r="303" spans="2:8" ht="18.75" x14ac:dyDescent="0.3">
      <c r="B303" s="171"/>
      <c r="C303" s="171"/>
      <c r="D303" s="171"/>
      <c r="E303" s="172"/>
      <c r="F303" s="171"/>
      <c r="G303" s="171"/>
      <c r="H303" s="171"/>
    </row>
    <row r="304" spans="2:8" ht="18.75" x14ac:dyDescent="0.3">
      <c r="B304" s="171"/>
      <c r="C304" s="171"/>
      <c r="D304" s="171"/>
      <c r="E304" s="172"/>
      <c r="F304" s="171"/>
      <c r="G304" s="171"/>
      <c r="H304" s="171"/>
    </row>
    <row r="305" spans="2:8" ht="18.75" x14ac:dyDescent="0.3">
      <c r="B305" s="171"/>
      <c r="C305" s="171"/>
      <c r="D305" s="171"/>
      <c r="E305" s="172"/>
      <c r="F305" s="171"/>
      <c r="G305" s="171"/>
      <c r="H305" s="171"/>
    </row>
    <row r="306" spans="2:8" ht="18.75" x14ac:dyDescent="0.3">
      <c r="B306" s="171"/>
      <c r="C306" s="171"/>
      <c r="D306" s="171"/>
      <c r="E306" s="172"/>
      <c r="F306" s="171"/>
      <c r="G306" s="171"/>
      <c r="H306" s="171"/>
    </row>
    <row r="307" spans="2:8" ht="18.75" x14ac:dyDescent="0.3">
      <c r="B307" s="171"/>
      <c r="C307" s="171"/>
      <c r="D307" s="171"/>
      <c r="E307" s="172"/>
      <c r="F307" s="171"/>
      <c r="G307" s="171"/>
      <c r="H307" s="171"/>
    </row>
    <row r="308" spans="2:8" ht="18.75" x14ac:dyDescent="0.3">
      <c r="B308" s="171"/>
      <c r="C308" s="171"/>
      <c r="D308" s="171"/>
      <c r="E308" s="172"/>
      <c r="F308" s="171"/>
      <c r="G308" s="171"/>
      <c r="H308" s="171"/>
    </row>
    <row r="309" spans="2:8" ht="18.75" x14ac:dyDescent="0.3">
      <c r="B309" s="171"/>
      <c r="C309" s="171"/>
      <c r="D309" s="171"/>
      <c r="E309" s="172"/>
      <c r="F309" s="171"/>
      <c r="G309" s="171"/>
      <c r="H309" s="171"/>
    </row>
    <row r="310" spans="2:8" ht="18.75" x14ac:dyDescent="0.3">
      <c r="B310" s="171"/>
      <c r="C310" s="171"/>
      <c r="D310" s="171"/>
      <c r="E310" s="172"/>
      <c r="F310" s="171"/>
      <c r="G310" s="171"/>
      <c r="H310" s="171"/>
    </row>
    <row r="311" spans="2:8" ht="18.75" x14ac:dyDescent="0.3">
      <c r="B311" s="171"/>
      <c r="C311" s="171"/>
      <c r="D311" s="171"/>
      <c r="E311" s="172"/>
      <c r="F311" s="171"/>
      <c r="G311" s="171"/>
      <c r="H311" s="171"/>
    </row>
    <row r="312" spans="2:8" ht="18.75" x14ac:dyDescent="0.3">
      <c r="B312" s="171"/>
      <c r="C312" s="171"/>
      <c r="D312" s="171"/>
      <c r="E312" s="172"/>
      <c r="F312" s="171"/>
      <c r="G312" s="171"/>
      <c r="H312" s="171"/>
    </row>
    <row r="313" spans="2:8" ht="18.75" x14ac:dyDescent="0.3">
      <c r="B313" s="171"/>
      <c r="C313" s="171"/>
      <c r="D313" s="171"/>
      <c r="E313" s="172"/>
      <c r="F313" s="171"/>
      <c r="G313" s="171"/>
      <c r="H313" s="171"/>
    </row>
    <row r="314" spans="2:8" ht="18.75" x14ac:dyDescent="0.3">
      <c r="B314" s="171"/>
      <c r="C314" s="171"/>
      <c r="D314" s="171"/>
      <c r="E314" s="172"/>
      <c r="F314" s="171"/>
      <c r="G314" s="171"/>
      <c r="H314" s="171"/>
    </row>
    <row r="315" spans="2:8" ht="18.75" x14ac:dyDescent="0.3">
      <c r="B315" s="171"/>
      <c r="C315" s="171"/>
      <c r="D315" s="171"/>
      <c r="E315" s="172"/>
      <c r="F315" s="171"/>
      <c r="G315" s="171"/>
      <c r="H315" s="171"/>
    </row>
    <row r="316" spans="2:8" ht="18.75" x14ac:dyDescent="0.3">
      <c r="B316" s="171"/>
      <c r="C316" s="171"/>
      <c r="D316" s="171"/>
      <c r="E316" s="172"/>
      <c r="F316" s="171"/>
      <c r="G316" s="171"/>
      <c r="H316" s="171"/>
    </row>
    <row r="317" spans="2:8" ht="18.75" x14ac:dyDescent="0.3">
      <c r="B317" s="171"/>
      <c r="C317" s="171"/>
      <c r="D317" s="171"/>
      <c r="E317" s="172"/>
      <c r="F317" s="171"/>
      <c r="G317" s="171"/>
      <c r="H317" s="171"/>
    </row>
    <row r="318" spans="2:8" ht="18.75" x14ac:dyDescent="0.3">
      <c r="B318" s="171"/>
      <c r="C318" s="171"/>
      <c r="D318" s="171"/>
      <c r="E318" s="172"/>
      <c r="F318" s="171"/>
      <c r="G318" s="171"/>
      <c r="H318" s="171"/>
    </row>
    <row r="319" spans="2:8" ht="18.75" x14ac:dyDescent="0.3">
      <c r="B319" s="171"/>
      <c r="C319" s="171"/>
      <c r="D319" s="171"/>
      <c r="E319" s="172"/>
      <c r="F319" s="171"/>
      <c r="G319" s="171"/>
      <c r="H319" s="171"/>
    </row>
    <row r="320" spans="2:8" ht="18.75" x14ac:dyDescent="0.3">
      <c r="B320" s="171"/>
      <c r="C320" s="171"/>
      <c r="D320" s="171"/>
      <c r="E320" s="172"/>
      <c r="F320" s="171"/>
      <c r="G320" s="171"/>
      <c r="H320" s="171"/>
    </row>
    <row r="321" spans="2:8" ht="18.75" x14ac:dyDescent="0.3">
      <c r="B321" s="171"/>
      <c r="C321" s="171"/>
      <c r="D321" s="171"/>
      <c r="E321" s="172"/>
      <c r="F321" s="171"/>
      <c r="G321" s="171"/>
      <c r="H321" s="171"/>
    </row>
    <row r="322" spans="2:8" ht="18.75" x14ac:dyDescent="0.3">
      <c r="B322" s="171"/>
      <c r="C322" s="171"/>
      <c r="D322" s="171"/>
      <c r="E322" s="172"/>
      <c r="F322" s="171"/>
      <c r="G322" s="171"/>
      <c r="H322" s="171"/>
    </row>
    <row r="323" spans="2:8" ht="18.75" x14ac:dyDescent="0.3">
      <c r="B323" s="171"/>
      <c r="C323" s="171"/>
      <c r="D323" s="171"/>
      <c r="E323" s="172"/>
      <c r="F323" s="171"/>
      <c r="G323" s="171"/>
      <c r="H323" s="171"/>
    </row>
    <row r="324" spans="2:8" ht="18.75" x14ac:dyDescent="0.3">
      <c r="B324" s="171"/>
      <c r="C324" s="171"/>
      <c r="D324" s="171"/>
      <c r="E324" s="172"/>
      <c r="F324" s="171"/>
      <c r="G324" s="171"/>
      <c r="H324" s="171"/>
    </row>
    <row r="325" spans="2:8" ht="18.75" x14ac:dyDescent="0.3">
      <c r="B325" s="171"/>
      <c r="C325" s="171"/>
      <c r="D325" s="171"/>
      <c r="E325" s="172"/>
      <c r="F325" s="171"/>
      <c r="G325" s="171"/>
      <c r="H325" s="171"/>
    </row>
    <row r="326" spans="2:8" ht="18.75" x14ac:dyDescent="0.3">
      <c r="B326" s="171"/>
      <c r="C326" s="171"/>
      <c r="D326" s="171"/>
      <c r="E326" s="172"/>
      <c r="F326" s="171"/>
      <c r="G326" s="171"/>
      <c r="H326" s="171"/>
    </row>
    <row r="327" spans="2:8" ht="18.75" x14ac:dyDescent="0.3">
      <c r="B327" s="171"/>
      <c r="C327" s="171"/>
      <c r="D327" s="171"/>
      <c r="E327" s="172"/>
      <c r="F327" s="171"/>
      <c r="G327" s="171"/>
      <c r="H327" s="171"/>
    </row>
    <row r="328" spans="2:8" ht="18.75" x14ac:dyDescent="0.3">
      <c r="B328" s="171"/>
      <c r="C328" s="171"/>
      <c r="D328" s="171"/>
      <c r="E328" s="172"/>
      <c r="F328" s="171"/>
      <c r="G328" s="171"/>
      <c r="H328" s="171"/>
    </row>
    <row r="329" spans="2:8" ht="18.75" x14ac:dyDescent="0.3">
      <c r="B329" s="171"/>
      <c r="C329" s="171"/>
      <c r="D329" s="171"/>
      <c r="E329" s="172"/>
      <c r="F329" s="171"/>
      <c r="G329" s="171"/>
      <c r="H329" s="171"/>
    </row>
    <row r="330" spans="2:8" ht="18.75" x14ac:dyDescent="0.3">
      <c r="B330" s="171"/>
      <c r="C330" s="171"/>
      <c r="D330" s="171"/>
      <c r="E330" s="172"/>
      <c r="F330" s="171"/>
      <c r="G330" s="171"/>
      <c r="H330" s="171"/>
    </row>
    <row r="331" spans="2:8" ht="18.75" x14ac:dyDescent="0.3">
      <c r="B331" s="171"/>
      <c r="C331" s="171"/>
      <c r="D331" s="171"/>
      <c r="E331" s="172"/>
      <c r="F331" s="171"/>
      <c r="G331" s="171"/>
      <c r="H331" s="171"/>
    </row>
    <row r="332" spans="2:8" ht="18.75" x14ac:dyDescent="0.3">
      <c r="B332" s="171"/>
      <c r="C332" s="171"/>
      <c r="D332" s="171"/>
      <c r="E332" s="172"/>
      <c r="F332" s="171"/>
      <c r="G332" s="171"/>
      <c r="H332" s="171"/>
    </row>
    <row r="333" spans="2:8" ht="18.75" x14ac:dyDescent="0.3">
      <c r="B333" s="171"/>
      <c r="C333" s="171"/>
      <c r="D333" s="171"/>
      <c r="E333" s="172"/>
      <c r="F333" s="171"/>
      <c r="G333" s="171"/>
      <c r="H333" s="171"/>
    </row>
    <row r="334" spans="2:8" ht="18.75" x14ac:dyDescent="0.3">
      <c r="B334" s="171"/>
      <c r="C334" s="171"/>
      <c r="D334" s="171"/>
      <c r="E334" s="172"/>
      <c r="F334" s="171"/>
      <c r="G334" s="171"/>
      <c r="H334" s="171"/>
    </row>
    <row r="335" spans="2:8" ht="18.75" x14ac:dyDescent="0.3">
      <c r="B335" s="171"/>
      <c r="C335" s="171"/>
      <c r="D335" s="171"/>
      <c r="E335" s="172"/>
      <c r="F335" s="171"/>
      <c r="G335" s="171"/>
      <c r="H335" s="171"/>
    </row>
    <row r="336" spans="2:8" ht="18.75" x14ac:dyDescent="0.3">
      <c r="B336" s="171"/>
      <c r="C336" s="171"/>
      <c r="D336" s="171"/>
      <c r="E336" s="172"/>
      <c r="F336" s="171"/>
      <c r="G336" s="171"/>
      <c r="H336" s="171"/>
    </row>
    <row r="337" spans="2:8" ht="18.75" x14ac:dyDescent="0.3">
      <c r="B337" s="171"/>
      <c r="C337" s="171"/>
      <c r="D337" s="171"/>
      <c r="E337" s="172"/>
      <c r="F337" s="171"/>
      <c r="G337" s="171"/>
      <c r="H337" s="171"/>
    </row>
    <row r="338" spans="2:8" ht="18.75" x14ac:dyDescent="0.3">
      <c r="B338" s="171"/>
      <c r="C338" s="171"/>
      <c r="D338" s="171"/>
      <c r="E338" s="172"/>
      <c r="F338" s="171"/>
      <c r="G338" s="171"/>
      <c r="H338" s="171"/>
    </row>
    <row r="339" spans="2:8" ht="18.75" x14ac:dyDescent="0.3">
      <c r="B339" s="171"/>
      <c r="C339" s="171"/>
      <c r="D339" s="171"/>
      <c r="E339" s="172"/>
      <c r="F339" s="171"/>
      <c r="G339" s="171"/>
      <c r="H339" s="171"/>
    </row>
    <row r="340" spans="2:8" ht="18.75" x14ac:dyDescent="0.3">
      <c r="B340" s="171"/>
      <c r="C340" s="171"/>
      <c r="D340" s="171"/>
      <c r="E340" s="172"/>
      <c r="F340" s="171"/>
      <c r="G340" s="171"/>
      <c r="H340" s="171"/>
    </row>
    <row r="341" spans="2:8" ht="18.75" x14ac:dyDescent="0.3">
      <c r="B341" s="171"/>
      <c r="C341" s="171"/>
      <c r="D341" s="171"/>
      <c r="E341" s="172"/>
      <c r="F341" s="171"/>
      <c r="G341" s="171"/>
      <c r="H341" s="171"/>
    </row>
    <row r="342" spans="2:8" ht="18.75" x14ac:dyDescent="0.3">
      <c r="B342" s="171"/>
      <c r="C342" s="171"/>
      <c r="D342" s="171"/>
      <c r="E342" s="172"/>
      <c r="F342" s="171"/>
      <c r="G342" s="171"/>
      <c r="H342" s="171"/>
    </row>
    <row r="343" spans="2:8" ht="18.75" x14ac:dyDescent="0.3">
      <c r="B343" s="171"/>
      <c r="C343" s="171"/>
      <c r="D343" s="171"/>
      <c r="E343" s="172"/>
      <c r="F343" s="171"/>
      <c r="G343" s="171"/>
      <c r="H343" s="171"/>
    </row>
    <row r="344" spans="2:8" ht="18.75" x14ac:dyDescent="0.3">
      <c r="B344" s="171"/>
      <c r="C344" s="171"/>
      <c r="D344" s="171"/>
      <c r="E344" s="172"/>
      <c r="F344" s="171"/>
      <c r="G344" s="171"/>
      <c r="H344" s="171"/>
    </row>
    <row r="345" spans="2:8" ht="18.75" x14ac:dyDescent="0.3">
      <c r="B345" s="171"/>
      <c r="C345" s="171"/>
      <c r="D345" s="171"/>
      <c r="E345" s="172"/>
      <c r="F345" s="171"/>
      <c r="G345" s="171"/>
      <c r="H345" s="171"/>
    </row>
    <row r="346" spans="2:8" ht="18.75" x14ac:dyDescent="0.3">
      <c r="B346" s="171"/>
      <c r="C346" s="171"/>
      <c r="D346" s="171"/>
      <c r="E346" s="172"/>
      <c r="F346" s="171"/>
      <c r="G346" s="171"/>
      <c r="H346" s="171"/>
    </row>
    <row r="347" spans="2:8" ht="18.75" x14ac:dyDescent="0.3">
      <c r="B347" s="171"/>
      <c r="C347" s="171"/>
      <c r="D347" s="171"/>
      <c r="E347" s="172"/>
      <c r="F347" s="171"/>
      <c r="G347" s="171"/>
      <c r="H347" s="171"/>
    </row>
    <row r="348" spans="2:8" ht="18.75" x14ac:dyDescent="0.3">
      <c r="B348" s="171"/>
      <c r="C348" s="171"/>
      <c r="D348" s="171"/>
      <c r="E348" s="172"/>
      <c r="F348" s="171"/>
      <c r="G348" s="171"/>
      <c r="H348" s="171"/>
    </row>
    <row r="349" spans="2:8" ht="18.75" x14ac:dyDescent="0.3">
      <c r="B349" s="171"/>
      <c r="C349" s="171"/>
      <c r="D349" s="171"/>
      <c r="E349" s="172"/>
      <c r="F349" s="171"/>
      <c r="G349" s="171"/>
      <c r="H349" s="171"/>
    </row>
    <row r="350" spans="2:8" ht="18.75" x14ac:dyDescent="0.3">
      <c r="B350" s="171"/>
      <c r="C350" s="171"/>
      <c r="D350" s="171"/>
      <c r="E350" s="172"/>
      <c r="F350" s="171"/>
      <c r="G350" s="171"/>
      <c r="H350" s="171"/>
    </row>
    <row r="351" spans="2:8" ht="18.75" x14ac:dyDescent="0.3">
      <c r="B351" s="171"/>
      <c r="C351" s="171"/>
      <c r="D351" s="171"/>
      <c r="E351" s="172"/>
      <c r="F351" s="171"/>
      <c r="G351" s="171"/>
      <c r="H351" s="171"/>
    </row>
    <row r="352" spans="2:8" ht="18.75" x14ac:dyDescent="0.3">
      <c r="B352" s="171"/>
      <c r="C352" s="171"/>
      <c r="D352" s="171"/>
      <c r="E352" s="172"/>
      <c r="F352" s="171"/>
      <c r="G352" s="171"/>
      <c r="H352" s="171"/>
    </row>
    <row r="353" spans="2:8" ht="18.75" x14ac:dyDescent="0.3">
      <c r="B353" s="171"/>
      <c r="C353" s="171"/>
      <c r="D353" s="171"/>
      <c r="E353" s="172"/>
      <c r="F353" s="171"/>
      <c r="G353" s="171"/>
      <c r="H353" s="171"/>
    </row>
    <row r="354" spans="2:8" ht="18.75" x14ac:dyDescent="0.3">
      <c r="B354" s="171"/>
      <c r="C354" s="171"/>
      <c r="D354" s="171"/>
      <c r="E354" s="172"/>
      <c r="F354" s="171"/>
      <c r="G354" s="171"/>
      <c r="H354" s="171"/>
    </row>
    <row r="355" spans="2:8" ht="18.75" x14ac:dyDescent="0.3">
      <c r="B355" s="171"/>
      <c r="C355" s="171"/>
      <c r="D355" s="171"/>
      <c r="E355" s="172"/>
      <c r="F355" s="171"/>
      <c r="G355" s="171"/>
      <c r="H355" s="171"/>
    </row>
    <row r="356" spans="2:8" ht="18.75" x14ac:dyDescent="0.3">
      <c r="B356" s="171"/>
      <c r="C356" s="171"/>
      <c r="D356" s="171"/>
      <c r="E356" s="172"/>
      <c r="F356" s="171"/>
      <c r="G356" s="171"/>
      <c r="H356" s="171"/>
    </row>
    <row r="357" spans="2:8" ht="18.75" x14ac:dyDescent="0.3">
      <c r="B357" s="171"/>
      <c r="C357" s="171"/>
      <c r="D357" s="171"/>
      <c r="E357" s="172"/>
      <c r="F357" s="171"/>
      <c r="G357" s="171"/>
      <c r="H357" s="171"/>
    </row>
    <row r="358" spans="2:8" ht="18.75" x14ac:dyDescent="0.3">
      <c r="B358" s="171"/>
      <c r="C358" s="171"/>
      <c r="D358" s="171"/>
      <c r="E358" s="172"/>
      <c r="F358" s="171"/>
      <c r="G358" s="171"/>
      <c r="H358" s="171"/>
    </row>
    <row r="359" spans="2:8" ht="18.75" x14ac:dyDescent="0.3">
      <c r="B359" s="171"/>
      <c r="C359" s="171"/>
      <c r="D359" s="171"/>
      <c r="E359" s="172"/>
      <c r="F359" s="171"/>
      <c r="G359" s="171"/>
      <c r="H359" s="171"/>
    </row>
    <row r="360" spans="2:8" ht="18.75" x14ac:dyDescent="0.3">
      <c r="B360" s="171"/>
      <c r="C360" s="171"/>
      <c r="D360" s="171"/>
      <c r="E360" s="172"/>
      <c r="F360" s="171"/>
      <c r="G360" s="171"/>
      <c r="H360" s="171"/>
    </row>
    <row r="361" spans="2:8" ht="18.75" x14ac:dyDescent="0.3">
      <c r="B361" s="171"/>
      <c r="C361" s="171"/>
      <c r="D361" s="171"/>
      <c r="E361" s="172"/>
      <c r="F361" s="171"/>
      <c r="G361" s="171"/>
      <c r="H361" s="171"/>
    </row>
    <row r="362" spans="2:8" ht="18.75" x14ac:dyDescent="0.3">
      <c r="B362" s="171"/>
      <c r="C362" s="171"/>
      <c r="D362" s="171"/>
      <c r="E362" s="172"/>
      <c r="F362" s="171"/>
      <c r="G362" s="171"/>
      <c r="H362" s="171"/>
    </row>
    <row r="363" spans="2:8" ht="18.75" x14ac:dyDescent="0.3">
      <c r="B363" s="171"/>
      <c r="C363" s="171"/>
      <c r="D363" s="171"/>
      <c r="E363" s="172"/>
      <c r="F363" s="171"/>
      <c r="G363" s="171"/>
      <c r="H363" s="171"/>
    </row>
    <row r="364" spans="2:8" ht="18.75" x14ac:dyDescent="0.3">
      <c r="B364" s="171"/>
      <c r="C364" s="171"/>
      <c r="D364" s="171"/>
      <c r="E364" s="172"/>
      <c r="F364" s="171"/>
      <c r="G364" s="171"/>
      <c r="H364" s="171"/>
    </row>
    <row r="365" spans="2:8" ht="18.75" x14ac:dyDescent="0.3">
      <c r="B365" s="171"/>
      <c r="C365" s="171"/>
      <c r="D365" s="171"/>
      <c r="E365" s="172"/>
      <c r="F365" s="171"/>
      <c r="G365" s="171"/>
      <c r="H365" s="171"/>
    </row>
    <row r="366" spans="2:8" ht="18.75" x14ac:dyDescent="0.3">
      <c r="B366" s="171"/>
      <c r="C366" s="171"/>
      <c r="D366" s="171"/>
      <c r="E366" s="172"/>
      <c r="F366" s="171"/>
      <c r="G366" s="171"/>
      <c r="H366" s="171"/>
    </row>
    <row r="367" spans="2:8" ht="18.75" x14ac:dyDescent="0.3">
      <c r="B367" s="171"/>
      <c r="C367" s="171"/>
      <c r="D367" s="171"/>
      <c r="E367" s="172"/>
      <c r="F367" s="171"/>
      <c r="G367" s="171"/>
      <c r="H367" s="171"/>
    </row>
    <row r="368" spans="2:8" ht="18.75" x14ac:dyDescent="0.3">
      <c r="B368" s="171"/>
      <c r="C368" s="171"/>
      <c r="D368" s="171"/>
      <c r="E368" s="172"/>
      <c r="F368" s="171"/>
      <c r="G368" s="171"/>
      <c r="H368" s="171"/>
    </row>
    <row r="369" spans="2:8" ht="18.75" x14ac:dyDescent="0.3">
      <c r="B369" s="171"/>
      <c r="C369" s="171"/>
      <c r="D369" s="171"/>
      <c r="E369" s="172"/>
      <c r="F369" s="171"/>
      <c r="G369" s="171"/>
      <c r="H369" s="171"/>
    </row>
    <row r="370" spans="2:8" ht="18.75" x14ac:dyDescent="0.3">
      <c r="B370" s="171"/>
      <c r="C370" s="171"/>
      <c r="D370" s="171"/>
      <c r="E370" s="172"/>
      <c r="F370" s="171"/>
      <c r="G370" s="171"/>
      <c r="H370" s="171"/>
    </row>
    <row r="371" spans="2:8" ht="18.75" x14ac:dyDescent="0.3">
      <c r="B371" s="171"/>
      <c r="C371" s="171"/>
      <c r="D371" s="171"/>
      <c r="E371" s="172"/>
      <c r="F371" s="171"/>
      <c r="G371" s="171"/>
      <c r="H371" s="171"/>
    </row>
    <row r="372" spans="2:8" ht="18.75" x14ac:dyDescent="0.3">
      <c r="B372" s="171"/>
      <c r="C372" s="171"/>
      <c r="D372" s="171"/>
      <c r="E372" s="172"/>
      <c r="F372" s="171"/>
      <c r="G372" s="171"/>
      <c r="H372" s="171"/>
    </row>
    <row r="373" spans="2:8" ht="18.75" x14ac:dyDescent="0.3">
      <c r="B373" s="171"/>
      <c r="C373" s="171"/>
      <c r="D373" s="171"/>
      <c r="E373" s="172"/>
      <c r="F373" s="171"/>
      <c r="G373" s="171"/>
      <c r="H373" s="171"/>
    </row>
    <row r="374" spans="2:8" ht="18.75" x14ac:dyDescent="0.3">
      <c r="B374" s="171"/>
      <c r="C374" s="171"/>
      <c r="D374" s="171"/>
      <c r="E374" s="172"/>
      <c r="F374" s="171"/>
      <c r="G374" s="171"/>
      <c r="H374" s="171"/>
    </row>
    <row r="375" spans="2:8" ht="18.75" x14ac:dyDescent="0.3">
      <c r="B375" s="171"/>
      <c r="C375" s="171"/>
      <c r="D375" s="171"/>
      <c r="E375" s="172"/>
      <c r="F375" s="171"/>
      <c r="G375" s="171"/>
      <c r="H375" s="171"/>
    </row>
    <row r="376" spans="2:8" ht="18.75" x14ac:dyDescent="0.3">
      <c r="B376" s="171"/>
      <c r="C376" s="171"/>
      <c r="D376" s="171"/>
      <c r="E376" s="172"/>
      <c r="F376" s="171"/>
      <c r="G376" s="171"/>
      <c r="H376" s="171"/>
    </row>
    <row r="377" spans="2:8" ht="18.75" x14ac:dyDescent="0.3">
      <c r="B377" s="171"/>
      <c r="C377" s="171"/>
      <c r="D377" s="171"/>
      <c r="E377" s="172"/>
      <c r="F377" s="171"/>
      <c r="G377" s="171"/>
      <c r="H377" s="171"/>
    </row>
    <row r="378" spans="2:8" ht="18.75" x14ac:dyDescent="0.3">
      <c r="B378" s="171"/>
      <c r="C378" s="171"/>
      <c r="D378" s="171"/>
      <c r="E378" s="172"/>
      <c r="F378" s="171"/>
      <c r="G378" s="171"/>
      <c r="H378" s="171"/>
    </row>
    <row r="379" spans="2:8" ht="18.75" x14ac:dyDescent="0.3">
      <c r="B379" s="171"/>
      <c r="C379" s="171"/>
      <c r="D379" s="171"/>
      <c r="E379" s="172"/>
      <c r="F379" s="171"/>
      <c r="G379" s="171"/>
      <c r="H379" s="171"/>
    </row>
    <row r="380" spans="2:8" ht="18.75" x14ac:dyDescent="0.3">
      <c r="B380" s="171"/>
      <c r="C380" s="171"/>
      <c r="D380" s="171"/>
      <c r="E380" s="172"/>
      <c r="F380" s="171"/>
      <c r="G380" s="171"/>
      <c r="H380" s="171"/>
    </row>
    <row r="381" spans="2:8" ht="18.75" x14ac:dyDescent="0.3">
      <c r="B381" s="171"/>
      <c r="C381" s="171"/>
      <c r="D381" s="171"/>
      <c r="E381" s="172"/>
      <c r="F381" s="171"/>
      <c r="G381" s="171"/>
      <c r="H381" s="171"/>
    </row>
    <row r="382" spans="2:8" ht="18.75" x14ac:dyDescent="0.3">
      <c r="B382" s="171"/>
      <c r="C382" s="171"/>
      <c r="D382" s="171"/>
      <c r="E382" s="172"/>
      <c r="F382" s="171"/>
      <c r="G382" s="171"/>
      <c r="H382" s="171"/>
    </row>
    <row r="383" spans="2:8" ht="18.75" x14ac:dyDescent="0.3">
      <c r="B383" s="171"/>
      <c r="C383" s="171"/>
      <c r="D383" s="171"/>
      <c r="E383" s="172"/>
      <c r="F383" s="171"/>
      <c r="G383" s="171"/>
      <c r="H383" s="171"/>
    </row>
    <row r="384" spans="2:8" ht="18.75" x14ac:dyDescent="0.3">
      <c r="B384" s="171"/>
      <c r="C384" s="171"/>
      <c r="D384" s="171"/>
      <c r="E384" s="172"/>
      <c r="F384" s="171"/>
      <c r="G384" s="171"/>
      <c r="H384" s="171"/>
    </row>
    <row r="385" spans="2:8" ht="18.75" x14ac:dyDescent="0.3">
      <c r="B385" s="171"/>
      <c r="C385" s="171"/>
      <c r="D385" s="171"/>
      <c r="E385" s="172"/>
      <c r="F385" s="171"/>
      <c r="G385" s="171"/>
      <c r="H385" s="171"/>
    </row>
    <row r="386" spans="2:8" ht="18.75" x14ac:dyDescent="0.3">
      <c r="B386" s="171"/>
      <c r="C386" s="171"/>
      <c r="D386" s="171"/>
      <c r="E386" s="172"/>
      <c r="F386" s="171"/>
      <c r="G386" s="171"/>
      <c r="H386" s="171"/>
    </row>
    <row r="387" spans="2:8" ht="18.75" x14ac:dyDescent="0.3">
      <c r="B387" s="171"/>
      <c r="C387" s="171"/>
      <c r="D387" s="171"/>
      <c r="E387" s="172"/>
      <c r="F387" s="171"/>
      <c r="G387" s="171"/>
      <c r="H387" s="171"/>
    </row>
    <row r="388" spans="2:8" ht="18.75" x14ac:dyDescent="0.3">
      <c r="B388" s="171"/>
      <c r="C388" s="171"/>
      <c r="D388" s="171"/>
      <c r="E388" s="172"/>
      <c r="F388" s="171"/>
      <c r="G388" s="171"/>
      <c r="H388" s="171"/>
    </row>
    <row r="389" spans="2:8" ht="18.75" x14ac:dyDescent="0.3">
      <c r="B389" s="171"/>
      <c r="C389" s="171"/>
      <c r="D389" s="171"/>
      <c r="E389" s="172"/>
      <c r="F389" s="171"/>
      <c r="G389" s="171"/>
      <c r="H389" s="171"/>
    </row>
    <row r="390" spans="2:8" ht="18.75" x14ac:dyDescent="0.3">
      <c r="B390" s="171"/>
      <c r="C390" s="171"/>
      <c r="D390" s="171"/>
      <c r="E390" s="172"/>
      <c r="F390" s="171"/>
      <c r="G390" s="171"/>
      <c r="H390" s="171"/>
    </row>
    <row r="391" spans="2:8" ht="18.75" x14ac:dyDescent="0.3">
      <c r="B391" s="171"/>
      <c r="C391" s="171"/>
      <c r="D391" s="171"/>
      <c r="E391" s="172"/>
      <c r="F391" s="171"/>
      <c r="G391" s="171"/>
      <c r="H391" s="171"/>
    </row>
    <row r="392" spans="2:8" ht="18.75" x14ac:dyDescent="0.3">
      <c r="B392" s="171"/>
      <c r="C392" s="171"/>
      <c r="D392" s="171"/>
      <c r="E392" s="172"/>
      <c r="F392" s="171"/>
      <c r="G392" s="171"/>
      <c r="H392" s="171"/>
    </row>
    <row r="393" spans="2:8" ht="18.75" x14ac:dyDescent="0.3">
      <c r="B393" s="171"/>
      <c r="C393" s="171"/>
      <c r="D393" s="171"/>
      <c r="E393" s="172"/>
      <c r="F393" s="171"/>
      <c r="G393" s="171"/>
      <c r="H393" s="171"/>
    </row>
    <row r="394" spans="2:8" ht="18.75" x14ac:dyDescent="0.3">
      <c r="B394" s="171"/>
      <c r="C394" s="171"/>
      <c r="D394" s="171"/>
      <c r="E394" s="172"/>
      <c r="F394" s="171"/>
      <c r="G394" s="171"/>
      <c r="H394" s="171"/>
    </row>
    <row r="395" spans="2:8" ht="18.75" x14ac:dyDescent="0.3">
      <c r="B395" s="171"/>
      <c r="C395" s="171"/>
      <c r="D395" s="171"/>
      <c r="E395" s="172"/>
      <c r="F395" s="171"/>
      <c r="G395" s="171"/>
      <c r="H395" s="171"/>
    </row>
    <row r="396" spans="2:8" ht="18.75" x14ac:dyDescent="0.3">
      <c r="B396" s="171"/>
      <c r="C396" s="171"/>
      <c r="D396" s="171"/>
      <c r="E396" s="172"/>
      <c r="F396" s="171"/>
      <c r="G396" s="171"/>
      <c r="H396" s="171"/>
    </row>
    <row r="397" spans="2:8" ht="18.75" x14ac:dyDescent="0.3">
      <c r="B397" s="171"/>
      <c r="C397" s="171"/>
      <c r="D397" s="171"/>
      <c r="E397" s="172"/>
      <c r="F397" s="171"/>
      <c r="G397" s="171"/>
      <c r="H397" s="171"/>
    </row>
    <row r="398" spans="2:8" ht="18.75" x14ac:dyDescent="0.3">
      <c r="B398" s="171"/>
      <c r="C398" s="171"/>
      <c r="D398" s="171"/>
      <c r="E398" s="172"/>
      <c r="F398" s="171"/>
      <c r="G398" s="171"/>
      <c r="H398" s="171"/>
    </row>
    <row r="399" spans="2:8" ht="18.75" x14ac:dyDescent="0.3">
      <c r="B399" s="171"/>
      <c r="C399" s="171"/>
      <c r="D399" s="171"/>
      <c r="E399" s="172"/>
      <c r="F399" s="171"/>
      <c r="G399" s="171"/>
      <c r="H399" s="171"/>
    </row>
    <row r="400" spans="2:8" ht="18.75" x14ac:dyDescent="0.3">
      <c r="B400" s="171"/>
      <c r="C400" s="171"/>
      <c r="D400" s="171"/>
      <c r="E400" s="172"/>
      <c r="F400" s="171"/>
      <c r="G400" s="171"/>
      <c r="H400" s="171"/>
    </row>
    <row r="401" spans="2:8" ht="18.75" x14ac:dyDescent="0.3">
      <c r="B401" s="171"/>
      <c r="C401" s="171"/>
      <c r="D401" s="171"/>
      <c r="E401" s="172"/>
      <c r="F401" s="171"/>
      <c r="G401" s="171"/>
      <c r="H401" s="171"/>
    </row>
    <row r="402" spans="2:8" ht="18.75" x14ac:dyDescent="0.3">
      <c r="B402" s="171"/>
      <c r="C402" s="171"/>
      <c r="D402" s="171"/>
      <c r="E402" s="172"/>
      <c r="F402" s="171"/>
      <c r="G402" s="171"/>
      <c r="H402" s="171"/>
    </row>
    <row r="403" spans="2:8" ht="18.75" x14ac:dyDescent="0.3">
      <c r="B403" s="171"/>
      <c r="C403" s="171"/>
      <c r="D403" s="171"/>
      <c r="E403" s="172"/>
      <c r="F403" s="171"/>
      <c r="G403" s="171"/>
      <c r="H403" s="171"/>
    </row>
    <row r="404" spans="2:8" ht="18.75" x14ac:dyDescent="0.3">
      <c r="B404" s="171"/>
      <c r="C404" s="171"/>
      <c r="D404" s="171"/>
      <c r="E404" s="172"/>
      <c r="F404" s="171"/>
      <c r="G404" s="171"/>
      <c r="H404" s="171"/>
    </row>
    <row r="405" spans="2:8" ht="18.75" x14ac:dyDescent="0.3">
      <c r="B405" s="171"/>
      <c r="C405" s="171"/>
      <c r="D405" s="171"/>
      <c r="E405" s="172"/>
      <c r="F405" s="171"/>
      <c r="G405" s="171"/>
      <c r="H405" s="171"/>
    </row>
    <row r="406" spans="2:8" ht="18.75" x14ac:dyDescent="0.3">
      <c r="B406" s="171"/>
      <c r="C406" s="171"/>
      <c r="D406" s="171"/>
      <c r="E406" s="172"/>
      <c r="F406" s="171"/>
      <c r="G406" s="171"/>
      <c r="H406" s="171"/>
    </row>
    <row r="407" spans="2:8" ht="18.75" x14ac:dyDescent="0.3">
      <c r="B407" s="171"/>
      <c r="C407" s="171"/>
      <c r="D407" s="171"/>
      <c r="E407" s="172"/>
      <c r="F407" s="171"/>
      <c r="G407" s="171"/>
      <c r="H407" s="171"/>
    </row>
    <row r="408" spans="2:8" ht="18.75" x14ac:dyDescent="0.3">
      <c r="B408" s="171"/>
      <c r="C408" s="171"/>
      <c r="D408" s="171"/>
      <c r="E408" s="172"/>
      <c r="F408" s="171"/>
      <c r="G408" s="171"/>
      <c r="H408" s="171"/>
    </row>
    <row r="409" spans="2:8" ht="18.75" x14ac:dyDescent="0.3">
      <c r="B409" s="171"/>
      <c r="C409" s="171"/>
      <c r="D409" s="171"/>
      <c r="E409" s="172"/>
      <c r="F409" s="171"/>
      <c r="G409" s="171"/>
      <c r="H409" s="171"/>
    </row>
    <row r="410" spans="2:8" ht="18.75" x14ac:dyDescent="0.3">
      <c r="B410" s="171"/>
      <c r="C410" s="171"/>
      <c r="D410" s="171"/>
      <c r="E410" s="172"/>
      <c r="F410" s="171"/>
      <c r="G410" s="171"/>
      <c r="H410" s="171"/>
    </row>
    <row r="411" spans="2:8" ht="18.75" x14ac:dyDescent="0.3">
      <c r="B411" s="171"/>
      <c r="C411" s="171"/>
      <c r="D411" s="171"/>
      <c r="E411" s="172"/>
      <c r="F411" s="171"/>
      <c r="G411" s="171"/>
      <c r="H411" s="171"/>
    </row>
    <row r="412" spans="2:8" ht="18.75" x14ac:dyDescent="0.3">
      <c r="B412" s="171"/>
      <c r="C412" s="171"/>
      <c r="D412" s="171"/>
      <c r="E412" s="172"/>
      <c r="F412" s="171"/>
      <c r="G412" s="171"/>
      <c r="H412" s="171"/>
    </row>
    <row r="413" spans="2:8" ht="18.75" x14ac:dyDescent="0.3">
      <c r="B413" s="171"/>
      <c r="C413" s="171"/>
      <c r="D413" s="171"/>
      <c r="E413" s="172"/>
      <c r="F413" s="171"/>
      <c r="G413" s="171"/>
      <c r="H413" s="171"/>
    </row>
    <row r="414" spans="2:8" ht="18.75" x14ac:dyDescent="0.3">
      <c r="B414" s="171"/>
      <c r="C414" s="171"/>
      <c r="D414" s="171"/>
      <c r="E414" s="172"/>
      <c r="F414" s="171"/>
      <c r="G414" s="171"/>
      <c r="H414" s="171"/>
    </row>
    <row r="415" spans="2:8" ht="18.75" x14ac:dyDescent="0.3">
      <c r="B415" s="171"/>
      <c r="C415" s="171"/>
      <c r="D415" s="171"/>
      <c r="E415" s="172"/>
      <c r="F415" s="171"/>
      <c r="G415" s="171"/>
      <c r="H415" s="171"/>
    </row>
    <row r="416" spans="2:8" ht="18.75" x14ac:dyDescent="0.3">
      <c r="B416" s="171"/>
      <c r="C416" s="171"/>
      <c r="D416" s="171"/>
      <c r="E416" s="172"/>
      <c r="F416" s="171"/>
      <c r="G416" s="171"/>
      <c r="H416" s="171"/>
    </row>
    <row r="417" spans="2:8" ht="18.75" x14ac:dyDescent="0.3">
      <c r="B417" s="171"/>
      <c r="C417" s="171"/>
      <c r="D417" s="171"/>
      <c r="E417" s="172"/>
      <c r="F417" s="171"/>
      <c r="G417" s="171"/>
      <c r="H417" s="171"/>
    </row>
  </sheetData>
  <mergeCells count="16">
    <mergeCell ref="A162:B162"/>
    <mergeCell ref="A163:B163"/>
    <mergeCell ref="H161:I161"/>
    <mergeCell ref="H162:I162"/>
    <mergeCell ref="H163:I163"/>
    <mergeCell ref="F161:G161"/>
    <mergeCell ref="F162:G162"/>
    <mergeCell ref="F163:G163"/>
    <mergeCell ref="D161:E161"/>
    <mergeCell ref="D162:E162"/>
    <mergeCell ref="D163:E163"/>
    <mergeCell ref="A152:B152"/>
    <mergeCell ref="B5:H5"/>
    <mergeCell ref="B6:H6"/>
    <mergeCell ref="B7:H7"/>
    <mergeCell ref="A161:B161"/>
  </mergeCells>
  <conditionalFormatting sqref="C83 C70 C13:C14">
    <cfRule type="expression" dxfId="13" priority="13">
      <formula>MATCH(C13,datos,0)&gt;0</formula>
    </cfRule>
  </conditionalFormatting>
  <conditionalFormatting sqref="C12">
    <cfRule type="expression" dxfId="12" priority="14">
      <formula>MATCH(C12,datos,0)&gt;0</formula>
    </cfRule>
  </conditionalFormatting>
  <conditionalFormatting sqref="C51:C52">
    <cfRule type="expression" dxfId="11" priority="12">
      <formula>MATCH(C51,datos,0)&gt;0</formula>
    </cfRule>
  </conditionalFormatting>
  <conditionalFormatting sqref="C74">
    <cfRule type="expression" dxfId="10" priority="10">
      <formula>MATCH(C74,datos,0)&gt;0</formula>
    </cfRule>
  </conditionalFormatting>
  <conditionalFormatting sqref="C75">
    <cfRule type="expression" dxfId="9" priority="9">
      <formula>MATCH(C75,datos,0)&gt;0</formula>
    </cfRule>
  </conditionalFormatting>
  <conditionalFormatting sqref="C88">
    <cfRule type="expression" dxfId="8" priority="8">
      <formula>MATCH(C88,datos,0)&gt;0</formula>
    </cfRule>
  </conditionalFormatting>
  <conditionalFormatting sqref="C148">
    <cfRule type="expression" dxfId="7" priority="2">
      <formula>MATCH(C148,datos,0)&gt;0</formula>
    </cfRule>
  </conditionalFormatting>
  <conditionalFormatting sqref="C92:C93">
    <cfRule type="expression" dxfId="6" priority="7">
      <formula>MATCH(C92,datos,0)&gt;0</formula>
    </cfRule>
  </conditionalFormatting>
  <conditionalFormatting sqref="C111">
    <cfRule type="expression" dxfId="5" priority="6">
      <formula>MATCH(C111,datos,0)&gt;0</formula>
    </cfRule>
  </conditionalFormatting>
  <conditionalFormatting sqref="C98">
    <cfRule type="expression" dxfId="4" priority="5">
      <formula>MATCH(C98,datos,0)&gt;0</formula>
    </cfRule>
  </conditionalFormatting>
  <conditionalFormatting sqref="C103">
    <cfRule type="expression" dxfId="3" priority="4">
      <formula>MATCH(C103,datos,0)&gt;0</formula>
    </cfRule>
  </conditionalFormatting>
  <conditionalFormatting sqref="C126">
    <cfRule type="expression" dxfId="2" priority="3">
      <formula>MATCH(C126,datos,0)&gt;0</formula>
    </cfRule>
  </conditionalFormatting>
  <conditionalFormatting sqref="C23">
    <cfRule type="expression" dxfId="1" priority="1">
      <formula>MATCH(C23,datos,0)&gt;0</formula>
    </cfRule>
  </conditionalFormatting>
  <pageMargins left="0.23622047244094491" right="0.23622047244094491" top="0.74803149606299213" bottom="0.74803149606299213" header="0.31496062992125984" footer="0.31496062992125984"/>
  <pageSetup paperSize="5" scale="50" orientation="landscape" r:id="rId1"/>
  <headerFooter>
    <oddFooter>&amp;R&amp;P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B1" workbookViewId="0">
      <selection activeCell="J18" sqref="J18"/>
    </sheetView>
  </sheetViews>
  <sheetFormatPr baseColWidth="10" defaultColWidth="11.42578125" defaultRowHeight="15.75" x14ac:dyDescent="0.25"/>
  <cols>
    <col min="1" max="1" width="27.85546875" style="62" customWidth="1"/>
    <col min="2" max="2" width="26.5703125" style="62" bestFit="1" customWidth="1"/>
    <col min="3" max="3" width="15.28515625" style="62" bestFit="1" customWidth="1"/>
    <col min="4" max="4" width="18.42578125" style="62" bestFit="1" customWidth="1"/>
    <col min="5" max="5" width="15.7109375" style="63" bestFit="1" customWidth="1"/>
    <col min="6" max="6" width="18.28515625" style="62" bestFit="1" customWidth="1"/>
    <col min="7" max="7" width="17.7109375" style="62" bestFit="1" customWidth="1"/>
    <col min="8" max="8" width="11.5703125" style="62" bestFit="1" customWidth="1"/>
    <col min="9" max="9" width="14.140625" style="62" bestFit="1" customWidth="1"/>
    <col min="10" max="11" width="13.85546875" style="62" bestFit="1" customWidth="1"/>
    <col min="12" max="13" width="15.5703125" style="62" bestFit="1" customWidth="1"/>
    <col min="14" max="14" width="12" style="174" bestFit="1" customWidth="1"/>
    <col min="15" max="15" width="11.42578125" style="173"/>
    <col min="16" max="16" width="11.42578125" style="62"/>
    <col min="17" max="17" width="10.85546875" style="62" bestFit="1" customWidth="1"/>
    <col min="18" max="254" width="11.42578125" style="134"/>
    <col min="255" max="255" width="54.85546875" style="134" customWidth="1"/>
    <col min="256" max="256" width="15.140625" style="134" customWidth="1"/>
    <col min="257" max="257" width="39" style="134" customWidth="1"/>
    <col min="258" max="258" width="14.85546875" style="134" customWidth="1"/>
    <col min="259" max="259" width="12.42578125" style="134" customWidth="1"/>
    <col min="260" max="260" width="13.85546875" style="134" customWidth="1"/>
    <col min="261" max="261" width="14.28515625" style="134" customWidth="1"/>
    <col min="262" max="262" width="17.28515625" style="134" bestFit="1" customWidth="1"/>
    <col min="263" max="263" width="17.28515625" style="134" customWidth="1"/>
    <col min="264" max="264" width="14.42578125" style="134" customWidth="1"/>
    <col min="265" max="265" width="15.28515625" style="134" customWidth="1"/>
    <col min="266" max="510" width="11.42578125" style="134"/>
    <col min="511" max="511" width="54.85546875" style="134" customWidth="1"/>
    <col min="512" max="512" width="15.140625" style="134" customWidth="1"/>
    <col min="513" max="513" width="39" style="134" customWidth="1"/>
    <col min="514" max="514" width="14.85546875" style="134" customWidth="1"/>
    <col min="515" max="515" width="12.42578125" style="134" customWidth="1"/>
    <col min="516" max="516" width="13.85546875" style="134" customWidth="1"/>
    <col min="517" max="517" width="14.28515625" style="134" customWidth="1"/>
    <col min="518" max="518" width="17.28515625" style="134" bestFit="1" customWidth="1"/>
    <col min="519" max="519" width="17.28515625" style="134" customWidth="1"/>
    <col min="520" max="520" width="14.42578125" style="134" customWidth="1"/>
    <col min="521" max="521" width="15.28515625" style="134" customWidth="1"/>
    <col min="522" max="766" width="11.42578125" style="134"/>
    <col min="767" max="767" width="54.85546875" style="134" customWidth="1"/>
    <col min="768" max="768" width="15.140625" style="134" customWidth="1"/>
    <col min="769" max="769" width="39" style="134" customWidth="1"/>
    <col min="770" max="770" width="14.85546875" style="134" customWidth="1"/>
    <col min="771" max="771" width="12.42578125" style="134" customWidth="1"/>
    <col min="772" max="772" width="13.85546875" style="134" customWidth="1"/>
    <col min="773" max="773" width="14.28515625" style="134" customWidth="1"/>
    <col min="774" max="774" width="17.28515625" style="134" bestFit="1" customWidth="1"/>
    <col min="775" max="775" width="17.28515625" style="134" customWidth="1"/>
    <col min="776" max="776" width="14.42578125" style="134" customWidth="1"/>
    <col min="777" max="777" width="15.28515625" style="134" customWidth="1"/>
    <col min="778" max="1022" width="11.42578125" style="134"/>
    <col min="1023" max="1023" width="54.85546875" style="134" customWidth="1"/>
    <col min="1024" max="1024" width="15.140625" style="134" customWidth="1"/>
    <col min="1025" max="1025" width="39" style="134" customWidth="1"/>
    <col min="1026" max="1026" width="14.85546875" style="134" customWidth="1"/>
    <col min="1027" max="1027" width="12.42578125" style="134" customWidth="1"/>
    <col min="1028" max="1028" width="13.85546875" style="134" customWidth="1"/>
    <col min="1029" max="1029" width="14.28515625" style="134" customWidth="1"/>
    <col min="1030" max="1030" width="17.28515625" style="134" bestFit="1" customWidth="1"/>
    <col min="1031" max="1031" width="17.28515625" style="134" customWidth="1"/>
    <col min="1032" max="1032" width="14.42578125" style="134" customWidth="1"/>
    <col min="1033" max="1033" width="15.28515625" style="134" customWidth="1"/>
    <col min="1034" max="1278" width="11.42578125" style="134"/>
    <col min="1279" max="1279" width="54.85546875" style="134" customWidth="1"/>
    <col min="1280" max="1280" width="15.140625" style="134" customWidth="1"/>
    <col min="1281" max="1281" width="39" style="134" customWidth="1"/>
    <col min="1282" max="1282" width="14.85546875" style="134" customWidth="1"/>
    <col min="1283" max="1283" width="12.42578125" style="134" customWidth="1"/>
    <col min="1284" max="1284" width="13.85546875" style="134" customWidth="1"/>
    <col min="1285" max="1285" width="14.28515625" style="134" customWidth="1"/>
    <col min="1286" max="1286" width="17.28515625" style="134" bestFit="1" customWidth="1"/>
    <col min="1287" max="1287" width="17.28515625" style="134" customWidth="1"/>
    <col min="1288" max="1288" width="14.42578125" style="134" customWidth="1"/>
    <col min="1289" max="1289" width="15.28515625" style="134" customWidth="1"/>
    <col min="1290" max="1534" width="11.42578125" style="134"/>
    <col min="1535" max="1535" width="54.85546875" style="134" customWidth="1"/>
    <col min="1536" max="1536" width="15.140625" style="134" customWidth="1"/>
    <col min="1537" max="1537" width="39" style="134" customWidth="1"/>
    <col min="1538" max="1538" width="14.85546875" style="134" customWidth="1"/>
    <col min="1539" max="1539" width="12.42578125" style="134" customWidth="1"/>
    <col min="1540" max="1540" width="13.85546875" style="134" customWidth="1"/>
    <col min="1541" max="1541" width="14.28515625" style="134" customWidth="1"/>
    <col min="1542" max="1542" width="17.28515625" style="134" bestFit="1" customWidth="1"/>
    <col min="1543" max="1543" width="17.28515625" style="134" customWidth="1"/>
    <col min="1544" max="1544" width="14.42578125" style="134" customWidth="1"/>
    <col min="1545" max="1545" width="15.28515625" style="134" customWidth="1"/>
    <col min="1546" max="1790" width="11.42578125" style="134"/>
    <col min="1791" max="1791" width="54.85546875" style="134" customWidth="1"/>
    <col min="1792" max="1792" width="15.140625" style="134" customWidth="1"/>
    <col min="1793" max="1793" width="39" style="134" customWidth="1"/>
    <col min="1794" max="1794" width="14.85546875" style="134" customWidth="1"/>
    <col min="1795" max="1795" width="12.42578125" style="134" customWidth="1"/>
    <col min="1796" max="1796" width="13.85546875" style="134" customWidth="1"/>
    <col min="1797" max="1797" width="14.28515625" style="134" customWidth="1"/>
    <col min="1798" max="1798" width="17.28515625" style="134" bestFit="1" customWidth="1"/>
    <col min="1799" max="1799" width="17.28515625" style="134" customWidth="1"/>
    <col min="1800" max="1800" width="14.42578125" style="134" customWidth="1"/>
    <col min="1801" max="1801" width="15.28515625" style="134" customWidth="1"/>
    <col min="1802" max="2046" width="11.42578125" style="134"/>
    <col min="2047" max="2047" width="54.85546875" style="134" customWidth="1"/>
    <col min="2048" max="2048" width="15.140625" style="134" customWidth="1"/>
    <col min="2049" max="2049" width="39" style="134" customWidth="1"/>
    <col min="2050" max="2050" width="14.85546875" style="134" customWidth="1"/>
    <col min="2051" max="2051" width="12.42578125" style="134" customWidth="1"/>
    <col min="2052" max="2052" width="13.85546875" style="134" customWidth="1"/>
    <col min="2053" max="2053" width="14.28515625" style="134" customWidth="1"/>
    <col min="2054" max="2054" width="17.28515625" style="134" bestFit="1" customWidth="1"/>
    <col min="2055" max="2055" width="17.28515625" style="134" customWidth="1"/>
    <col min="2056" max="2056" width="14.42578125" style="134" customWidth="1"/>
    <col min="2057" max="2057" width="15.28515625" style="134" customWidth="1"/>
    <col min="2058" max="2302" width="11.42578125" style="134"/>
    <col min="2303" max="2303" width="54.85546875" style="134" customWidth="1"/>
    <col min="2304" max="2304" width="15.140625" style="134" customWidth="1"/>
    <col min="2305" max="2305" width="39" style="134" customWidth="1"/>
    <col min="2306" max="2306" width="14.85546875" style="134" customWidth="1"/>
    <col min="2307" max="2307" width="12.42578125" style="134" customWidth="1"/>
    <col min="2308" max="2308" width="13.85546875" style="134" customWidth="1"/>
    <col min="2309" max="2309" width="14.28515625" style="134" customWidth="1"/>
    <col min="2310" max="2310" width="17.28515625" style="134" bestFit="1" customWidth="1"/>
    <col min="2311" max="2311" width="17.28515625" style="134" customWidth="1"/>
    <col min="2312" max="2312" width="14.42578125" style="134" customWidth="1"/>
    <col min="2313" max="2313" width="15.28515625" style="134" customWidth="1"/>
    <col min="2314" max="2558" width="11.42578125" style="134"/>
    <col min="2559" max="2559" width="54.85546875" style="134" customWidth="1"/>
    <col min="2560" max="2560" width="15.140625" style="134" customWidth="1"/>
    <col min="2561" max="2561" width="39" style="134" customWidth="1"/>
    <col min="2562" max="2562" width="14.85546875" style="134" customWidth="1"/>
    <col min="2563" max="2563" width="12.42578125" style="134" customWidth="1"/>
    <col min="2564" max="2564" width="13.85546875" style="134" customWidth="1"/>
    <col min="2565" max="2565" width="14.28515625" style="134" customWidth="1"/>
    <col min="2566" max="2566" width="17.28515625" style="134" bestFit="1" customWidth="1"/>
    <col min="2567" max="2567" width="17.28515625" style="134" customWidth="1"/>
    <col min="2568" max="2568" width="14.42578125" style="134" customWidth="1"/>
    <col min="2569" max="2569" width="15.28515625" style="134" customWidth="1"/>
    <col min="2570" max="2814" width="11.42578125" style="134"/>
    <col min="2815" max="2815" width="54.85546875" style="134" customWidth="1"/>
    <col min="2816" max="2816" width="15.140625" style="134" customWidth="1"/>
    <col min="2817" max="2817" width="39" style="134" customWidth="1"/>
    <col min="2818" max="2818" width="14.85546875" style="134" customWidth="1"/>
    <col min="2819" max="2819" width="12.42578125" style="134" customWidth="1"/>
    <col min="2820" max="2820" width="13.85546875" style="134" customWidth="1"/>
    <col min="2821" max="2821" width="14.28515625" style="134" customWidth="1"/>
    <col min="2822" max="2822" width="17.28515625" style="134" bestFit="1" customWidth="1"/>
    <col min="2823" max="2823" width="17.28515625" style="134" customWidth="1"/>
    <col min="2824" max="2824" width="14.42578125" style="134" customWidth="1"/>
    <col min="2825" max="2825" width="15.28515625" style="134" customWidth="1"/>
    <col min="2826" max="3070" width="11.42578125" style="134"/>
    <col min="3071" max="3071" width="54.85546875" style="134" customWidth="1"/>
    <col min="3072" max="3072" width="15.140625" style="134" customWidth="1"/>
    <col min="3073" max="3073" width="39" style="134" customWidth="1"/>
    <col min="3074" max="3074" width="14.85546875" style="134" customWidth="1"/>
    <col min="3075" max="3075" width="12.42578125" style="134" customWidth="1"/>
    <col min="3076" max="3076" width="13.85546875" style="134" customWidth="1"/>
    <col min="3077" max="3077" width="14.28515625" style="134" customWidth="1"/>
    <col min="3078" max="3078" width="17.28515625" style="134" bestFit="1" customWidth="1"/>
    <col min="3079" max="3079" width="17.28515625" style="134" customWidth="1"/>
    <col min="3080" max="3080" width="14.42578125" style="134" customWidth="1"/>
    <col min="3081" max="3081" width="15.28515625" style="134" customWidth="1"/>
    <col min="3082" max="3326" width="11.42578125" style="134"/>
    <col min="3327" max="3327" width="54.85546875" style="134" customWidth="1"/>
    <col min="3328" max="3328" width="15.140625" style="134" customWidth="1"/>
    <col min="3329" max="3329" width="39" style="134" customWidth="1"/>
    <col min="3330" max="3330" width="14.85546875" style="134" customWidth="1"/>
    <col min="3331" max="3331" width="12.42578125" style="134" customWidth="1"/>
    <col min="3332" max="3332" width="13.85546875" style="134" customWidth="1"/>
    <col min="3333" max="3333" width="14.28515625" style="134" customWidth="1"/>
    <col min="3334" max="3334" width="17.28515625" style="134" bestFit="1" customWidth="1"/>
    <col min="3335" max="3335" width="17.28515625" style="134" customWidth="1"/>
    <col min="3336" max="3336" width="14.42578125" style="134" customWidth="1"/>
    <col min="3337" max="3337" width="15.28515625" style="134" customWidth="1"/>
    <col min="3338" max="3582" width="11.42578125" style="134"/>
    <col min="3583" max="3583" width="54.85546875" style="134" customWidth="1"/>
    <col min="3584" max="3584" width="15.140625" style="134" customWidth="1"/>
    <col min="3585" max="3585" width="39" style="134" customWidth="1"/>
    <col min="3586" max="3586" width="14.85546875" style="134" customWidth="1"/>
    <col min="3587" max="3587" width="12.42578125" style="134" customWidth="1"/>
    <col min="3588" max="3588" width="13.85546875" style="134" customWidth="1"/>
    <col min="3589" max="3589" width="14.28515625" style="134" customWidth="1"/>
    <col min="3590" max="3590" width="17.28515625" style="134" bestFit="1" customWidth="1"/>
    <col min="3591" max="3591" width="17.28515625" style="134" customWidth="1"/>
    <col min="3592" max="3592" width="14.42578125" style="134" customWidth="1"/>
    <col min="3593" max="3593" width="15.28515625" style="134" customWidth="1"/>
    <col min="3594" max="3838" width="11.42578125" style="134"/>
    <col min="3839" max="3839" width="54.85546875" style="134" customWidth="1"/>
    <col min="3840" max="3840" width="15.140625" style="134" customWidth="1"/>
    <col min="3841" max="3841" width="39" style="134" customWidth="1"/>
    <col min="3842" max="3842" width="14.85546875" style="134" customWidth="1"/>
    <col min="3843" max="3843" width="12.42578125" style="134" customWidth="1"/>
    <col min="3844" max="3844" width="13.85546875" style="134" customWidth="1"/>
    <col min="3845" max="3845" width="14.28515625" style="134" customWidth="1"/>
    <col min="3846" max="3846" width="17.28515625" style="134" bestFit="1" customWidth="1"/>
    <col min="3847" max="3847" width="17.28515625" style="134" customWidth="1"/>
    <col min="3848" max="3848" width="14.42578125" style="134" customWidth="1"/>
    <col min="3849" max="3849" width="15.28515625" style="134" customWidth="1"/>
    <col min="3850" max="4094" width="11.42578125" style="134"/>
    <col min="4095" max="4095" width="54.85546875" style="134" customWidth="1"/>
    <col min="4096" max="4096" width="15.140625" style="134" customWidth="1"/>
    <col min="4097" max="4097" width="39" style="134" customWidth="1"/>
    <col min="4098" max="4098" width="14.85546875" style="134" customWidth="1"/>
    <col min="4099" max="4099" width="12.42578125" style="134" customWidth="1"/>
    <col min="4100" max="4100" width="13.85546875" style="134" customWidth="1"/>
    <col min="4101" max="4101" width="14.28515625" style="134" customWidth="1"/>
    <col min="4102" max="4102" width="17.28515625" style="134" bestFit="1" customWidth="1"/>
    <col min="4103" max="4103" width="17.28515625" style="134" customWidth="1"/>
    <col min="4104" max="4104" width="14.42578125" style="134" customWidth="1"/>
    <col min="4105" max="4105" width="15.28515625" style="134" customWidth="1"/>
    <col min="4106" max="4350" width="11.42578125" style="134"/>
    <col min="4351" max="4351" width="54.85546875" style="134" customWidth="1"/>
    <col min="4352" max="4352" width="15.140625" style="134" customWidth="1"/>
    <col min="4353" max="4353" width="39" style="134" customWidth="1"/>
    <col min="4354" max="4354" width="14.85546875" style="134" customWidth="1"/>
    <col min="4355" max="4355" width="12.42578125" style="134" customWidth="1"/>
    <col min="4356" max="4356" width="13.85546875" style="134" customWidth="1"/>
    <col min="4357" max="4357" width="14.28515625" style="134" customWidth="1"/>
    <col min="4358" max="4358" width="17.28515625" style="134" bestFit="1" customWidth="1"/>
    <col min="4359" max="4359" width="17.28515625" style="134" customWidth="1"/>
    <col min="4360" max="4360" width="14.42578125" style="134" customWidth="1"/>
    <col min="4361" max="4361" width="15.28515625" style="134" customWidth="1"/>
    <col min="4362" max="4606" width="11.42578125" style="134"/>
    <col min="4607" max="4607" width="54.85546875" style="134" customWidth="1"/>
    <col min="4608" max="4608" width="15.140625" style="134" customWidth="1"/>
    <col min="4609" max="4609" width="39" style="134" customWidth="1"/>
    <col min="4610" max="4610" width="14.85546875" style="134" customWidth="1"/>
    <col min="4611" max="4611" width="12.42578125" style="134" customWidth="1"/>
    <col min="4612" max="4612" width="13.85546875" style="134" customWidth="1"/>
    <col min="4613" max="4613" width="14.28515625" style="134" customWidth="1"/>
    <col min="4614" max="4614" width="17.28515625" style="134" bestFit="1" customWidth="1"/>
    <col min="4615" max="4615" width="17.28515625" style="134" customWidth="1"/>
    <col min="4616" max="4616" width="14.42578125" style="134" customWidth="1"/>
    <col min="4617" max="4617" width="15.28515625" style="134" customWidth="1"/>
    <col min="4618" max="4862" width="11.42578125" style="134"/>
    <col min="4863" max="4863" width="54.85546875" style="134" customWidth="1"/>
    <col min="4864" max="4864" width="15.140625" style="134" customWidth="1"/>
    <col min="4865" max="4865" width="39" style="134" customWidth="1"/>
    <col min="4866" max="4866" width="14.85546875" style="134" customWidth="1"/>
    <col min="4867" max="4867" width="12.42578125" style="134" customWidth="1"/>
    <col min="4868" max="4868" width="13.85546875" style="134" customWidth="1"/>
    <col min="4869" max="4869" width="14.28515625" style="134" customWidth="1"/>
    <col min="4870" max="4870" width="17.28515625" style="134" bestFit="1" customWidth="1"/>
    <col min="4871" max="4871" width="17.28515625" style="134" customWidth="1"/>
    <col min="4872" max="4872" width="14.42578125" style="134" customWidth="1"/>
    <col min="4873" max="4873" width="15.28515625" style="134" customWidth="1"/>
    <col min="4874" max="5118" width="11.42578125" style="134"/>
    <col min="5119" max="5119" width="54.85546875" style="134" customWidth="1"/>
    <col min="5120" max="5120" width="15.140625" style="134" customWidth="1"/>
    <col min="5121" max="5121" width="39" style="134" customWidth="1"/>
    <col min="5122" max="5122" width="14.85546875" style="134" customWidth="1"/>
    <col min="5123" max="5123" width="12.42578125" style="134" customWidth="1"/>
    <col min="5124" max="5124" width="13.85546875" style="134" customWidth="1"/>
    <col min="5125" max="5125" width="14.28515625" style="134" customWidth="1"/>
    <col min="5126" max="5126" width="17.28515625" style="134" bestFit="1" customWidth="1"/>
    <col min="5127" max="5127" width="17.28515625" style="134" customWidth="1"/>
    <col min="5128" max="5128" width="14.42578125" style="134" customWidth="1"/>
    <col min="5129" max="5129" width="15.28515625" style="134" customWidth="1"/>
    <col min="5130" max="5374" width="11.42578125" style="134"/>
    <col min="5375" max="5375" width="54.85546875" style="134" customWidth="1"/>
    <col min="5376" max="5376" width="15.140625" style="134" customWidth="1"/>
    <col min="5377" max="5377" width="39" style="134" customWidth="1"/>
    <col min="5378" max="5378" width="14.85546875" style="134" customWidth="1"/>
    <col min="5379" max="5379" width="12.42578125" style="134" customWidth="1"/>
    <col min="5380" max="5380" width="13.85546875" style="134" customWidth="1"/>
    <col min="5381" max="5381" width="14.28515625" style="134" customWidth="1"/>
    <col min="5382" max="5382" width="17.28515625" style="134" bestFit="1" customWidth="1"/>
    <col min="5383" max="5383" width="17.28515625" style="134" customWidth="1"/>
    <col min="5384" max="5384" width="14.42578125" style="134" customWidth="1"/>
    <col min="5385" max="5385" width="15.28515625" style="134" customWidth="1"/>
    <col min="5386" max="5630" width="11.42578125" style="134"/>
    <col min="5631" max="5631" width="54.85546875" style="134" customWidth="1"/>
    <col min="5632" max="5632" width="15.140625" style="134" customWidth="1"/>
    <col min="5633" max="5633" width="39" style="134" customWidth="1"/>
    <col min="5634" max="5634" width="14.85546875" style="134" customWidth="1"/>
    <col min="5635" max="5635" width="12.42578125" style="134" customWidth="1"/>
    <col min="5636" max="5636" width="13.85546875" style="134" customWidth="1"/>
    <col min="5637" max="5637" width="14.28515625" style="134" customWidth="1"/>
    <col min="5638" max="5638" width="17.28515625" style="134" bestFit="1" customWidth="1"/>
    <col min="5639" max="5639" width="17.28515625" style="134" customWidth="1"/>
    <col min="5640" max="5640" width="14.42578125" style="134" customWidth="1"/>
    <col min="5641" max="5641" width="15.28515625" style="134" customWidth="1"/>
    <col min="5642" max="5886" width="11.42578125" style="134"/>
    <col min="5887" max="5887" width="54.85546875" style="134" customWidth="1"/>
    <col min="5888" max="5888" width="15.140625" style="134" customWidth="1"/>
    <col min="5889" max="5889" width="39" style="134" customWidth="1"/>
    <col min="5890" max="5890" width="14.85546875" style="134" customWidth="1"/>
    <col min="5891" max="5891" width="12.42578125" style="134" customWidth="1"/>
    <col min="5892" max="5892" width="13.85546875" style="134" customWidth="1"/>
    <col min="5893" max="5893" width="14.28515625" style="134" customWidth="1"/>
    <col min="5894" max="5894" width="17.28515625" style="134" bestFit="1" customWidth="1"/>
    <col min="5895" max="5895" width="17.28515625" style="134" customWidth="1"/>
    <col min="5896" max="5896" width="14.42578125" style="134" customWidth="1"/>
    <col min="5897" max="5897" width="15.28515625" style="134" customWidth="1"/>
    <col min="5898" max="6142" width="11.42578125" style="134"/>
    <col min="6143" max="6143" width="54.85546875" style="134" customWidth="1"/>
    <col min="6144" max="6144" width="15.140625" style="134" customWidth="1"/>
    <col min="6145" max="6145" width="39" style="134" customWidth="1"/>
    <col min="6146" max="6146" width="14.85546875" style="134" customWidth="1"/>
    <col min="6147" max="6147" width="12.42578125" style="134" customWidth="1"/>
    <col min="6148" max="6148" width="13.85546875" style="134" customWidth="1"/>
    <col min="6149" max="6149" width="14.28515625" style="134" customWidth="1"/>
    <col min="6150" max="6150" width="17.28515625" style="134" bestFit="1" customWidth="1"/>
    <col min="6151" max="6151" width="17.28515625" style="134" customWidth="1"/>
    <col min="6152" max="6152" width="14.42578125" style="134" customWidth="1"/>
    <col min="6153" max="6153" width="15.28515625" style="134" customWidth="1"/>
    <col min="6154" max="6398" width="11.42578125" style="134"/>
    <col min="6399" max="6399" width="54.85546875" style="134" customWidth="1"/>
    <col min="6400" max="6400" width="15.140625" style="134" customWidth="1"/>
    <col min="6401" max="6401" width="39" style="134" customWidth="1"/>
    <col min="6402" max="6402" width="14.85546875" style="134" customWidth="1"/>
    <col min="6403" max="6403" width="12.42578125" style="134" customWidth="1"/>
    <col min="6404" max="6404" width="13.85546875" style="134" customWidth="1"/>
    <col min="6405" max="6405" width="14.28515625" style="134" customWidth="1"/>
    <col min="6406" max="6406" width="17.28515625" style="134" bestFit="1" customWidth="1"/>
    <col min="6407" max="6407" width="17.28515625" style="134" customWidth="1"/>
    <col min="6408" max="6408" width="14.42578125" style="134" customWidth="1"/>
    <col min="6409" max="6409" width="15.28515625" style="134" customWidth="1"/>
    <col min="6410" max="6654" width="11.42578125" style="134"/>
    <col min="6655" max="6655" width="54.85546875" style="134" customWidth="1"/>
    <col min="6656" max="6656" width="15.140625" style="134" customWidth="1"/>
    <col min="6657" max="6657" width="39" style="134" customWidth="1"/>
    <col min="6658" max="6658" width="14.85546875" style="134" customWidth="1"/>
    <col min="6659" max="6659" width="12.42578125" style="134" customWidth="1"/>
    <col min="6660" max="6660" width="13.85546875" style="134" customWidth="1"/>
    <col min="6661" max="6661" width="14.28515625" style="134" customWidth="1"/>
    <col min="6662" max="6662" width="17.28515625" style="134" bestFit="1" customWidth="1"/>
    <col min="6663" max="6663" width="17.28515625" style="134" customWidth="1"/>
    <col min="6664" max="6664" width="14.42578125" style="134" customWidth="1"/>
    <col min="6665" max="6665" width="15.28515625" style="134" customWidth="1"/>
    <col min="6666" max="6910" width="11.42578125" style="134"/>
    <col min="6911" max="6911" width="54.85546875" style="134" customWidth="1"/>
    <col min="6912" max="6912" width="15.140625" style="134" customWidth="1"/>
    <col min="6913" max="6913" width="39" style="134" customWidth="1"/>
    <col min="6914" max="6914" width="14.85546875" style="134" customWidth="1"/>
    <col min="6915" max="6915" width="12.42578125" style="134" customWidth="1"/>
    <col min="6916" max="6916" width="13.85546875" style="134" customWidth="1"/>
    <col min="6917" max="6917" width="14.28515625" style="134" customWidth="1"/>
    <col min="6918" max="6918" width="17.28515625" style="134" bestFit="1" customWidth="1"/>
    <col min="6919" max="6919" width="17.28515625" style="134" customWidth="1"/>
    <col min="6920" max="6920" width="14.42578125" style="134" customWidth="1"/>
    <col min="6921" max="6921" width="15.28515625" style="134" customWidth="1"/>
    <col min="6922" max="7166" width="11.42578125" style="134"/>
    <col min="7167" max="7167" width="54.85546875" style="134" customWidth="1"/>
    <col min="7168" max="7168" width="15.140625" style="134" customWidth="1"/>
    <col min="7169" max="7169" width="39" style="134" customWidth="1"/>
    <col min="7170" max="7170" width="14.85546875" style="134" customWidth="1"/>
    <col min="7171" max="7171" width="12.42578125" style="134" customWidth="1"/>
    <col min="7172" max="7172" width="13.85546875" style="134" customWidth="1"/>
    <col min="7173" max="7173" width="14.28515625" style="134" customWidth="1"/>
    <col min="7174" max="7174" width="17.28515625" style="134" bestFit="1" customWidth="1"/>
    <col min="7175" max="7175" width="17.28515625" style="134" customWidth="1"/>
    <col min="7176" max="7176" width="14.42578125" style="134" customWidth="1"/>
    <col min="7177" max="7177" width="15.28515625" style="134" customWidth="1"/>
    <col min="7178" max="7422" width="11.42578125" style="134"/>
    <col min="7423" max="7423" width="54.85546875" style="134" customWidth="1"/>
    <col min="7424" max="7424" width="15.140625" style="134" customWidth="1"/>
    <col min="7425" max="7425" width="39" style="134" customWidth="1"/>
    <col min="7426" max="7426" width="14.85546875" style="134" customWidth="1"/>
    <col min="7427" max="7427" width="12.42578125" style="134" customWidth="1"/>
    <col min="7428" max="7428" width="13.85546875" style="134" customWidth="1"/>
    <col min="7429" max="7429" width="14.28515625" style="134" customWidth="1"/>
    <col min="7430" max="7430" width="17.28515625" style="134" bestFit="1" customWidth="1"/>
    <col min="7431" max="7431" width="17.28515625" style="134" customWidth="1"/>
    <col min="7432" max="7432" width="14.42578125" style="134" customWidth="1"/>
    <col min="7433" max="7433" width="15.28515625" style="134" customWidth="1"/>
    <col min="7434" max="7678" width="11.42578125" style="134"/>
    <col min="7679" max="7679" width="54.85546875" style="134" customWidth="1"/>
    <col min="7680" max="7680" width="15.140625" style="134" customWidth="1"/>
    <col min="7681" max="7681" width="39" style="134" customWidth="1"/>
    <col min="7682" max="7682" width="14.85546875" style="134" customWidth="1"/>
    <col min="7683" max="7683" width="12.42578125" style="134" customWidth="1"/>
    <col min="7684" max="7684" width="13.85546875" style="134" customWidth="1"/>
    <col min="7685" max="7685" width="14.28515625" style="134" customWidth="1"/>
    <col min="7686" max="7686" width="17.28515625" style="134" bestFit="1" customWidth="1"/>
    <col min="7687" max="7687" width="17.28515625" style="134" customWidth="1"/>
    <col min="7688" max="7688" width="14.42578125" style="134" customWidth="1"/>
    <col min="7689" max="7689" width="15.28515625" style="134" customWidth="1"/>
    <col min="7690" max="7934" width="11.42578125" style="134"/>
    <col min="7935" max="7935" width="54.85546875" style="134" customWidth="1"/>
    <col min="7936" max="7936" width="15.140625" style="134" customWidth="1"/>
    <col min="7937" max="7937" width="39" style="134" customWidth="1"/>
    <col min="7938" max="7938" width="14.85546875" style="134" customWidth="1"/>
    <col min="7939" max="7939" width="12.42578125" style="134" customWidth="1"/>
    <col min="7940" max="7940" width="13.85546875" style="134" customWidth="1"/>
    <col min="7941" max="7941" width="14.28515625" style="134" customWidth="1"/>
    <col min="7942" max="7942" width="17.28515625" style="134" bestFit="1" customWidth="1"/>
    <col min="7943" max="7943" width="17.28515625" style="134" customWidth="1"/>
    <col min="7944" max="7944" width="14.42578125" style="134" customWidth="1"/>
    <col min="7945" max="7945" width="15.28515625" style="134" customWidth="1"/>
    <col min="7946" max="8190" width="11.42578125" style="134"/>
    <col min="8191" max="8191" width="54.85546875" style="134" customWidth="1"/>
    <col min="8192" max="8192" width="15.140625" style="134" customWidth="1"/>
    <col min="8193" max="8193" width="39" style="134" customWidth="1"/>
    <col min="8194" max="8194" width="14.85546875" style="134" customWidth="1"/>
    <col min="8195" max="8195" width="12.42578125" style="134" customWidth="1"/>
    <col min="8196" max="8196" width="13.85546875" style="134" customWidth="1"/>
    <col min="8197" max="8197" width="14.28515625" style="134" customWidth="1"/>
    <col min="8198" max="8198" width="17.28515625" style="134" bestFit="1" customWidth="1"/>
    <col min="8199" max="8199" width="17.28515625" style="134" customWidth="1"/>
    <col min="8200" max="8200" width="14.42578125" style="134" customWidth="1"/>
    <col min="8201" max="8201" width="15.28515625" style="134" customWidth="1"/>
    <col min="8202" max="8446" width="11.42578125" style="134"/>
    <col min="8447" max="8447" width="54.85546875" style="134" customWidth="1"/>
    <col min="8448" max="8448" width="15.140625" style="134" customWidth="1"/>
    <col min="8449" max="8449" width="39" style="134" customWidth="1"/>
    <col min="8450" max="8450" width="14.85546875" style="134" customWidth="1"/>
    <col min="8451" max="8451" width="12.42578125" style="134" customWidth="1"/>
    <col min="8452" max="8452" width="13.85546875" style="134" customWidth="1"/>
    <col min="8453" max="8453" width="14.28515625" style="134" customWidth="1"/>
    <col min="8454" max="8454" width="17.28515625" style="134" bestFit="1" customWidth="1"/>
    <col min="8455" max="8455" width="17.28515625" style="134" customWidth="1"/>
    <col min="8456" max="8456" width="14.42578125" style="134" customWidth="1"/>
    <col min="8457" max="8457" width="15.28515625" style="134" customWidth="1"/>
    <col min="8458" max="8702" width="11.42578125" style="134"/>
    <col min="8703" max="8703" width="54.85546875" style="134" customWidth="1"/>
    <col min="8704" max="8704" width="15.140625" style="134" customWidth="1"/>
    <col min="8705" max="8705" width="39" style="134" customWidth="1"/>
    <col min="8706" max="8706" width="14.85546875" style="134" customWidth="1"/>
    <col min="8707" max="8707" width="12.42578125" style="134" customWidth="1"/>
    <col min="8708" max="8708" width="13.85546875" style="134" customWidth="1"/>
    <col min="8709" max="8709" width="14.28515625" style="134" customWidth="1"/>
    <col min="8710" max="8710" width="17.28515625" style="134" bestFit="1" customWidth="1"/>
    <col min="8711" max="8711" width="17.28515625" style="134" customWidth="1"/>
    <col min="8712" max="8712" width="14.42578125" style="134" customWidth="1"/>
    <col min="8713" max="8713" width="15.28515625" style="134" customWidth="1"/>
    <col min="8714" max="8958" width="11.42578125" style="134"/>
    <col min="8959" max="8959" width="54.85546875" style="134" customWidth="1"/>
    <col min="8960" max="8960" width="15.140625" style="134" customWidth="1"/>
    <col min="8961" max="8961" width="39" style="134" customWidth="1"/>
    <col min="8962" max="8962" width="14.85546875" style="134" customWidth="1"/>
    <col min="8963" max="8963" width="12.42578125" style="134" customWidth="1"/>
    <col min="8964" max="8964" width="13.85546875" style="134" customWidth="1"/>
    <col min="8965" max="8965" width="14.28515625" style="134" customWidth="1"/>
    <col min="8966" max="8966" width="17.28515625" style="134" bestFit="1" customWidth="1"/>
    <col min="8967" max="8967" width="17.28515625" style="134" customWidth="1"/>
    <col min="8968" max="8968" width="14.42578125" style="134" customWidth="1"/>
    <col min="8969" max="8969" width="15.28515625" style="134" customWidth="1"/>
    <col min="8970" max="9214" width="11.42578125" style="134"/>
    <col min="9215" max="9215" width="54.85546875" style="134" customWidth="1"/>
    <col min="9216" max="9216" width="15.140625" style="134" customWidth="1"/>
    <col min="9217" max="9217" width="39" style="134" customWidth="1"/>
    <col min="9218" max="9218" width="14.85546875" style="134" customWidth="1"/>
    <col min="9219" max="9219" width="12.42578125" style="134" customWidth="1"/>
    <col min="9220" max="9220" width="13.85546875" style="134" customWidth="1"/>
    <col min="9221" max="9221" width="14.28515625" style="134" customWidth="1"/>
    <col min="9222" max="9222" width="17.28515625" style="134" bestFit="1" customWidth="1"/>
    <col min="9223" max="9223" width="17.28515625" style="134" customWidth="1"/>
    <col min="9224" max="9224" width="14.42578125" style="134" customWidth="1"/>
    <col min="9225" max="9225" width="15.28515625" style="134" customWidth="1"/>
    <col min="9226" max="9470" width="11.42578125" style="134"/>
    <col min="9471" max="9471" width="54.85546875" style="134" customWidth="1"/>
    <col min="9472" max="9472" width="15.140625" style="134" customWidth="1"/>
    <col min="9473" max="9473" width="39" style="134" customWidth="1"/>
    <col min="9474" max="9474" width="14.85546875" style="134" customWidth="1"/>
    <col min="9475" max="9475" width="12.42578125" style="134" customWidth="1"/>
    <col min="9476" max="9476" width="13.85546875" style="134" customWidth="1"/>
    <col min="9477" max="9477" width="14.28515625" style="134" customWidth="1"/>
    <col min="9478" max="9478" width="17.28515625" style="134" bestFit="1" customWidth="1"/>
    <col min="9479" max="9479" width="17.28515625" style="134" customWidth="1"/>
    <col min="9480" max="9480" width="14.42578125" style="134" customWidth="1"/>
    <col min="9481" max="9481" width="15.28515625" style="134" customWidth="1"/>
    <col min="9482" max="9726" width="11.42578125" style="134"/>
    <col min="9727" max="9727" width="54.85546875" style="134" customWidth="1"/>
    <col min="9728" max="9728" width="15.140625" style="134" customWidth="1"/>
    <col min="9729" max="9729" width="39" style="134" customWidth="1"/>
    <col min="9730" max="9730" width="14.85546875" style="134" customWidth="1"/>
    <col min="9731" max="9731" width="12.42578125" style="134" customWidth="1"/>
    <col min="9732" max="9732" width="13.85546875" style="134" customWidth="1"/>
    <col min="9733" max="9733" width="14.28515625" style="134" customWidth="1"/>
    <col min="9734" max="9734" width="17.28515625" style="134" bestFit="1" customWidth="1"/>
    <col min="9735" max="9735" width="17.28515625" style="134" customWidth="1"/>
    <col min="9736" max="9736" width="14.42578125" style="134" customWidth="1"/>
    <col min="9737" max="9737" width="15.28515625" style="134" customWidth="1"/>
    <col min="9738" max="9982" width="11.42578125" style="134"/>
    <col min="9983" max="9983" width="54.85546875" style="134" customWidth="1"/>
    <col min="9984" max="9984" width="15.140625" style="134" customWidth="1"/>
    <col min="9985" max="9985" width="39" style="134" customWidth="1"/>
    <col min="9986" max="9986" width="14.85546875" style="134" customWidth="1"/>
    <col min="9987" max="9987" width="12.42578125" style="134" customWidth="1"/>
    <col min="9988" max="9988" width="13.85546875" style="134" customWidth="1"/>
    <col min="9989" max="9989" width="14.28515625" style="134" customWidth="1"/>
    <col min="9990" max="9990" width="17.28515625" style="134" bestFit="1" customWidth="1"/>
    <col min="9991" max="9991" width="17.28515625" style="134" customWidth="1"/>
    <col min="9992" max="9992" width="14.42578125" style="134" customWidth="1"/>
    <col min="9993" max="9993" width="15.28515625" style="134" customWidth="1"/>
    <col min="9994" max="10238" width="11.42578125" style="134"/>
    <col min="10239" max="10239" width="54.85546875" style="134" customWidth="1"/>
    <col min="10240" max="10240" width="15.140625" style="134" customWidth="1"/>
    <col min="10241" max="10241" width="39" style="134" customWidth="1"/>
    <col min="10242" max="10242" width="14.85546875" style="134" customWidth="1"/>
    <col min="10243" max="10243" width="12.42578125" style="134" customWidth="1"/>
    <col min="10244" max="10244" width="13.85546875" style="134" customWidth="1"/>
    <col min="10245" max="10245" width="14.28515625" style="134" customWidth="1"/>
    <col min="10246" max="10246" width="17.28515625" style="134" bestFit="1" customWidth="1"/>
    <col min="10247" max="10247" width="17.28515625" style="134" customWidth="1"/>
    <col min="10248" max="10248" width="14.42578125" style="134" customWidth="1"/>
    <col min="10249" max="10249" width="15.28515625" style="134" customWidth="1"/>
    <col min="10250" max="10494" width="11.42578125" style="134"/>
    <col min="10495" max="10495" width="54.85546875" style="134" customWidth="1"/>
    <col min="10496" max="10496" width="15.140625" style="134" customWidth="1"/>
    <col min="10497" max="10497" width="39" style="134" customWidth="1"/>
    <col min="10498" max="10498" width="14.85546875" style="134" customWidth="1"/>
    <col min="10499" max="10499" width="12.42578125" style="134" customWidth="1"/>
    <col min="10500" max="10500" width="13.85546875" style="134" customWidth="1"/>
    <col min="10501" max="10501" width="14.28515625" style="134" customWidth="1"/>
    <col min="10502" max="10502" width="17.28515625" style="134" bestFit="1" customWidth="1"/>
    <col min="10503" max="10503" width="17.28515625" style="134" customWidth="1"/>
    <col min="10504" max="10504" width="14.42578125" style="134" customWidth="1"/>
    <col min="10505" max="10505" width="15.28515625" style="134" customWidth="1"/>
    <col min="10506" max="10750" width="11.42578125" style="134"/>
    <col min="10751" max="10751" width="54.85546875" style="134" customWidth="1"/>
    <col min="10752" max="10752" width="15.140625" style="134" customWidth="1"/>
    <col min="10753" max="10753" width="39" style="134" customWidth="1"/>
    <col min="10754" max="10754" width="14.85546875" style="134" customWidth="1"/>
    <col min="10755" max="10755" width="12.42578125" style="134" customWidth="1"/>
    <col min="10756" max="10756" width="13.85546875" style="134" customWidth="1"/>
    <col min="10757" max="10757" width="14.28515625" style="134" customWidth="1"/>
    <col min="10758" max="10758" width="17.28515625" style="134" bestFit="1" customWidth="1"/>
    <col min="10759" max="10759" width="17.28515625" style="134" customWidth="1"/>
    <col min="10760" max="10760" width="14.42578125" style="134" customWidth="1"/>
    <col min="10761" max="10761" width="15.28515625" style="134" customWidth="1"/>
    <col min="10762" max="11006" width="11.42578125" style="134"/>
    <col min="11007" max="11007" width="54.85546875" style="134" customWidth="1"/>
    <col min="11008" max="11008" width="15.140625" style="134" customWidth="1"/>
    <col min="11009" max="11009" width="39" style="134" customWidth="1"/>
    <col min="11010" max="11010" width="14.85546875" style="134" customWidth="1"/>
    <col min="11011" max="11011" width="12.42578125" style="134" customWidth="1"/>
    <col min="11012" max="11012" width="13.85546875" style="134" customWidth="1"/>
    <col min="11013" max="11013" width="14.28515625" style="134" customWidth="1"/>
    <col min="11014" max="11014" width="17.28515625" style="134" bestFit="1" customWidth="1"/>
    <col min="11015" max="11015" width="17.28515625" style="134" customWidth="1"/>
    <col min="11016" max="11016" width="14.42578125" style="134" customWidth="1"/>
    <col min="11017" max="11017" width="15.28515625" style="134" customWidth="1"/>
    <col min="11018" max="11262" width="11.42578125" style="134"/>
    <col min="11263" max="11263" width="54.85546875" style="134" customWidth="1"/>
    <col min="11264" max="11264" width="15.140625" style="134" customWidth="1"/>
    <col min="11265" max="11265" width="39" style="134" customWidth="1"/>
    <col min="11266" max="11266" width="14.85546875" style="134" customWidth="1"/>
    <col min="11267" max="11267" width="12.42578125" style="134" customWidth="1"/>
    <col min="11268" max="11268" width="13.85546875" style="134" customWidth="1"/>
    <col min="11269" max="11269" width="14.28515625" style="134" customWidth="1"/>
    <col min="11270" max="11270" width="17.28515625" style="134" bestFit="1" customWidth="1"/>
    <col min="11271" max="11271" width="17.28515625" style="134" customWidth="1"/>
    <col min="11272" max="11272" width="14.42578125" style="134" customWidth="1"/>
    <col min="11273" max="11273" width="15.28515625" style="134" customWidth="1"/>
    <col min="11274" max="11518" width="11.42578125" style="134"/>
    <col min="11519" max="11519" width="54.85546875" style="134" customWidth="1"/>
    <col min="11520" max="11520" width="15.140625" style="134" customWidth="1"/>
    <col min="11521" max="11521" width="39" style="134" customWidth="1"/>
    <col min="11522" max="11522" width="14.85546875" style="134" customWidth="1"/>
    <col min="11523" max="11523" width="12.42578125" style="134" customWidth="1"/>
    <col min="11524" max="11524" width="13.85546875" style="134" customWidth="1"/>
    <col min="11525" max="11525" width="14.28515625" style="134" customWidth="1"/>
    <col min="11526" max="11526" width="17.28515625" style="134" bestFit="1" customWidth="1"/>
    <col min="11527" max="11527" width="17.28515625" style="134" customWidth="1"/>
    <col min="11528" max="11528" width="14.42578125" style="134" customWidth="1"/>
    <col min="11529" max="11529" width="15.28515625" style="134" customWidth="1"/>
    <col min="11530" max="11774" width="11.42578125" style="134"/>
    <col min="11775" max="11775" width="54.85546875" style="134" customWidth="1"/>
    <col min="11776" max="11776" width="15.140625" style="134" customWidth="1"/>
    <col min="11777" max="11777" width="39" style="134" customWidth="1"/>
    <col min="11778" max="11778" width="14.85546875" style="134" customWidth="1"/>
    <col min="11779" max="11779" width="12.42578125" style="134" customWidth="1"/>
    <col min="11780" max="11780" width="13.85546875" style="134" customWidth="1"/>
    <col min="11781" max="11781" width="14.28515625" style="134" customWidth="1"/>
    <col min="11782" max="11782" width="17.28515625" style="134" bestFit="1" customWidth="1"/>
    <col min="11783" max="11783" width="17.28515625" style="134" customWidth="1"/>
    <col min="11784" max="11784" width="14.42578125" style="134" customWidth="1"/>
    <col min="11785" max="11785" width="15.28515625" style="134" customWidth="1"/>
    <col min="11786" max="12030" width="11.42578125" style="134"/>
    <col min="12031" max="12031" width="54.85546875" style="134" customWidth="1"/>
    <col min="12032" max="12032" width="15.140625" style="134" customWidth="1"/>
    <col min="12033" max="12033" width="39" style="134" customWidth="1"/>
    <col min="12034" max="12034" width="14.85546875" style="134" customWidth="1"/>
    <col min="12035" max="12035" width="12.42578125" style="134" customWidth="1"/>
    <col min="12036" max="12036" width="13.85546875" style="134" customWidth="1"/>
    <col min="12037" max="12037" width="14.28515625" style="134" customWidth="1"/>
    <col min="12038" max="12038" width="17.28515625" style="134" bestFit="1" customWidth="1"/>
    <col min="12039" max="12039" width="17.28515625" style="134" customWidth="1"/>
    <col min="12040" max="12040" width="14.42578125" style="134" customWidth="1"/>
    <col min="12041" max="12041" width="15.28515625" style="134" customWidth="1"/>
    <col min="12042" max="12286" width="11.42578125" style="134"/>
    <col min="12287" max="12287" width="54.85546875" style="134" customWidth="1"/>
    <col min="12288" max="12288" width="15.140625" style="134" customWidth="1"/>
    <col min="12289" max="12289" width="39" style="134" customWidth="1"/>
    <col min="12290" max="12290" width="14.85546875" style="134" customWidth="1"/>
    <col min="12291" max="12291" width="12.42578125" style="134" customWidth="1"/>
    <col min="12292" max="12292" width="13.85546875" style="134" customWidth="1"/>
    <col min="12293" max="12293" width="14.28515625" style="134" customWidth="1"/>
    <col min="12294" max="12294" width="17.28515625" style="134" bestFit="1" customWidth="1"/>
    <col min="12295" max="12295" width="17.28515625" style="134" customWidth="1"/>
    <col min="12296" max="12296" width="14.42578125" style="134" customWidth="1"/>
    <col min="12297" max="12297" width="15.28515625" style="134" customWidth="1"/>
    <col min="12298" max="12542" width="11.42578125" style="134"/>
    <col min="12543" max="12543" width="54.85546875" style="134" customWidth="1"/>
    <col min="12544" max="12544" width="15.140625" style="134" customWidth="1"/>
    <col min="12545" max="12545" width="39" style="134" customWidth="1"/>
    <col min="12546" max="12546" width="14.85546875" style="134" customWidth="1"/>
    <col min="12547" max="12547" width="12.42578125" style="134" customWidth="1"/>
    <col min="12548" max="12548" width="13.85546875" style="134" customWidth="1"/>
    <col min="12549" max="12549" width="14.28515625" style="134" customWidth="1"/>
    <col min="12550" max="12550" width="17.28515625" style="134" bestFit="1" customWidth="1"/>
    <col min="12551" max="12551" width="17.28515625" style="134" customWidth="1"/>
    <col min="12552" max="12552" width="14.42578125" style="134" customWidth="1"/>
    <col min="12553" max="12553" width="15.28515625" style="134" customWidth="1"/>
    <col min="12554" max="12798" width="11.42578125" style="134"/>
    <col min="12799" max="12799" width="54.85546875" style="134" customWidth="1"/>
    <col min="12800" max="12800" width="15.140625" style="134" customWidth="1"/>
    <col min="12801" max="12801" width="39" style="134" customWidth="1"/>
    <col min="12802" max="12802" width="14.85546875" style="134" customWidth="1"/>
    <col min="12803" max="12803" width="12.42578125" style="134" customWidth="1"/>
    <col min="12804" max="12804" width="13.85546875" style="134" customWidth="1"/>
    <col min="12805" max="12805" width="14.28515625" style="134" customWidth="1"/>
    <col min="12806" max="12806" width="17.28515625" style="134" bestFit="1" customWidth="1"/>
    <col min="12807" max="12807" width="17.28515625" style="134" customWidth="1"/>
    <col min="12808" max="12808" width="14.42578125" style="134" customWidth="1"/>
    <col min="12809" max="12809" width="15.28515625" style="134" customWidth="1"/>
    <col min="12810" max="13054" width="11.42578125" style="134"/>
    <col min="13055" max="13055" width="54.85546875" style="134" customWidth="1"/>
    <col min="13056" max="13056" width="15.140625" style="134" customWidth="1"/>
    <col min="13057" max="13057" width="39" style="134" customWidth="1"/>
    <col min="13058" max="13058" width="14.85546875" style="134" customWidth="1"/>
    <col min="13059" max="13059" width="12.42578125" style="134" customWidth="1"/>
    <col min="13060" max="13060" width="13.85546875" style="134" customWidth="1"/>
    <col min="13061" max="13061" width="14.28515625" style="134" customWidth="1"/>
    <col min="13062" max="13062" width="17.28515625" style="134" bestFit="1" customWidth="1"/>
    <col min="13063" max="13063" width="17.28515625" style="134" customWidth="1"/>
    <col min="13064" max="13064" width="14.42578125" style="134" customWidth="1"/>
    <col min="13065" max="13065" width="15.28515625" style="134" customWidth="1"/>
    <col min="13066" max="13310" width="11.42578125" style="134"/>
    <col min="13311" max="13311" width="54.85546875" style="134" customWidth="1"/>
    <col min="13312" max="13312" width="15.140625" style="134" customWidth="1"/>
    <col min="13313" max="13313" width="39" style="134" customWidth="1"/>
    <col min="13314" max="13314" width="14.85546875" style="134" customWidth="1"/>
    <col min="13315" max="13315" width="12.42578125" style="134" customWidth="1"/>
    <col min="13316" max="13316" width="13.85546875" style="134" customWidth="1"/>
    <col min="13317" max="13317" width="14.28515625" style="134" customWidth="1"/>
    <col min="13318" max="13318" width="17.28515625" style="134" bestFit="1" customWidth="1"/>
    <col min="13319" max="13319" width="17.28515625" style="134" customWidth="1"/>
    <col min="13320" max="13320" width="14.42578125" style="134" customWidth="1"/>
    <col min="13321" max="13321" width="15.28515625" style="134" customWidth="1"/>
    <col min="13322" max="13566" width="11.42578125" style="134"/>
    <col min="13567" max="13567" width="54.85546875" style="134" customWidth="1"/>
    <col min="13568" max="13568" width="15.140625" style="134" customWidth="1"/>
    <col min="13569" max="13569" width="39" style="134" customWidth="1"/>
    <col min="13570" max="13570" width="14.85546875" style="134" customWidth="1"/>
    <col min="13571" max="13571" width="12.42578125" style="134" customWidth="1"/>
    <col min="13572" max="13572" width="13.85546875" style="134" customWidth="1"/>
    <col min="13573" max="13573" width="14.28515625" style="134" customWidth="1"/>
    <col min="13574" max="13574" width="17.28515625" style="134" bestFit="1" customWidth="1"/>
    <col min="13575" max="13575" width="17.28515625" style="134" customWidth="1"/>
    <col min="13576" max="13576" width="14.42578125" style="134" customWidth="1"/>
    <col min="13577" max="13577" width="15.28515625" style="134" customWidth="1"/>
    <col min="13578" max="13822" width="11.42578125" style="134"/>
    <col min="13823" max="13823" width="54.85546875" style="134" customWidth="1"/>
    <col min="13824" max="13824" width="15.140625" style="134" customWidth="1"/>
    <col min="13825" max="13825" width="39" style="134" customWidth="1"/>
    <col min="13826" max="13826" width="14.85546875" style="134" customWidth="1"/>
    <col min="13827" max="13827" width="12.42578125" style="134" customWidth="1"/>
    <col min="13828" max="13828" width="13.85546875" style="134" customWidth="1"/>
    <col min="13829" max="13829" width="14.28515625" style="134" customWidth="1"/>
    <col min="13830" max="13830" width="17.28515625" style="134" bestFit="1" customWidth="1"/>
    <col min="13831" max="13831" width="17.28515625" style="134" customWidth="1"/>
    <col min="13832" max="13832" width="14.42578125" style="134" customWidth="1"/>
    <col min="13833" max="13833" width="15.28515625" style="134" customWidth="1"/>
    <col min="13834" max="14078" width="11.42578125" style="134"/>
    <col min="14079" max="14079" width="54.85546875" style="134" customWidth="1"/>
    <col min="14080" max="14080" width="15.140625" style="134" customWidth="1"/>
    <col min="14081" max="14081" width="39" style="134" customWidth="1"/>
    <col min="14082" max="14082" width="14.85546875" style="134" customWidth="1"/>
    <col min="14083" max="14083" width="12.42578125" style="134" customWidth="1"/>
    <col min="14084" max="14084" width="13.85546875" style="134" customWidth="1"/>
    <col min="14085" max="14085" width="14.28515625" style="134" customWidth="1"/>
    <col min="14086" max="14086" width="17.28515625" style="134" bestFit="1" customWidth="1"/>
    <col min="14087" max="14087" width="17.28515625" style="134" customWidth="1"/>
    <col min="14088" max="14088" width="14.42578125" style="134" customWidth="1"/>
    <col min="14089" max="14089" width="15.28515625" style="134" customWidth="1"/>
    <col min="14090" max="14334" width="11.42578125" style="134"/>
    <col min="14335" max="14335" width="54.85546875" style="134" customWidth="1"/>
    <col min="14336" max="14336" width="15.140625" style="134" customWidth="1"/>
    <col min="14337" max="14337" width="39" style="134" customWidth="1"/>
    <col min="14338" max="14338" width="14.85546875" style="134" customWidth="1"/>
    <col min="14339" max="14339" width="12.42578125" style="134" customWidth="1"/>
    <col min="14340" max="14340" width="13.85546875" style="134" customWidth="1"/>
    <col min="14341" max="14341" width="14.28515625" style="134" customWidth="1"/>
    <col min="14342" max="14342" width="17.28515625" style="134" bestFit="1" customWidth="1"/>
    <col min="14343" max="14343" width="17.28515625" style="134" customWidth="1"/>
    <col min="14344" max="14344" width="14.42578125" style="134" customWidth="1"/>
    <col min="14345" max="14345" width="15.28515625" style="134" customWidth="1"/>
    <col min="14346" max="14590" width="11.42578125" style="134"/>
    <col min="14591" max="14591" width="54.85546875" style="134" customWidth="1"/>
    <col min="14592" max="14592" width="15.140625" style="134" customWidth="1"/>
    <col min="14593" max="14593" width="39" style="134" customWidth="1"/>
    <col min="14594" max="14594" width="14.85546875" style="134" customWidth="1"/>
    <col min="14595" max="14595" width="12.42578125" style="134" customWidth="1"/>
    <col min="14596" max="14596" width="13.85546875" style="134" customWidth="1"/>
    <col min="14597" max="14597" width="14.28515625" style="134" customWidth="1"/>
    <col min="14598" max="14598" width="17.28515625" style="134" bestFit="1" customWidth="1"/>
    <col min="14599" max="14599" width="17.28515625" style="134" customWidth="1"/>
    <col min="14600" max="14600" width="14.42578125" style="134" customWidth="1"/>
    <col min="14601" max="14601" width="15.28515625" style="134" customWidth="1"/>
    <col min="14602" max="14846" width="11.42578125" style="134"/>
    <col min="14847" max="14847" width="54.85546875" style="134" customWidth="1"/>
    <col min="14848" max="14848" width="15.140625" style="134" customWidth="1"/>
    <col min="14849" max="14849" width="39" style="134" customWidth="1"/>
    <col min="14850" max="14850" width="14.85546875" style="134" customWidth="1"/>
    <col min="14851" max="14851" width="12.42578125" style="134" customWidth="1"/>
    <col min="14852" max="14852" width="13.85546875" style="134" customWidth="1"/>
    <col min="14853" max="14853" width="14.28515625" style="134" customWidth="1"/>
    <col min="14854" max="14854" width="17.28515625" style="134" bestFit="1" customWidth="1"/>
    <col min="14855" max="14855" width="17.28515625" style="134" customWidth="1"/>
    <col min="14856" max="14856" width="14.42578125" style="134" customWidth="1"/>
    <col min="14857" max="14857" width="15.28515625" style="134" customWidth="1"/>
    <col min="14858" max="15102" width="11.42578125" style="134"/>
    <col min="15103" max="15103" width="54.85546875" style="134" customWidth="1"/>
    <col min="15104" max="15104" width="15.140625" style="134" customWidth="1"/>
    <col min="15105" max="15105" width="39" style="134" customWidth="1"/>
    <col min="15106" max="15106" width="14.85546875" style="134" customWidth="1"/>
    <col min="15107" max="15107" width="12.42578125" style="134" customWidth="1"/>
    <col min="15108" max="15108" width="13.85546875" style="134" customWidth="1"/>
    <col min="15109" max="15109" width="14.28515625" style="134" customWidth="1"/>
    <col min="15110" max="15110" width="17.28515625" style="134" bestFit="1" customWidth="1"/>
    <col min="15111" max="15111" width="17.28515625" style="134" customWidth="1"/>
    <col min="15112" max="15112" width="14.42578125" style="134" customWidth="1"/>
    <col min="15113" max="15113" width="15.28515625" style="134" customWidth="1"/>
    <col min="15114" max="15358" width="11.42578125" style="134"/>
    <col min="15359" max="15359" width="54.85546875" style="134" customWidth="1"/>
    <col min="15360" max="15360" width="15.140625" style="134" customWidth="1"/>
    <col min="15361" max="15361" width="39" style="134" customWidth="1"/>
    <col min="15362" max="15362" width="14.85546875" style="134" customWidth="1"/>
    <col min="15363" max="15363" width="12.42578125" style="134" customWidth="1"/>
    <col min="15364" max="15364" width="13.85546875" style="134" customWidth="1"/>
    <col min="15365" max="15365" width="14.28515625" style="134" customWidth="1"/>
    <col min="15366" max="15366" width="17.28515625" style="134" bestFit="1" customWidth="1"/>
    <col min="15367" max="15367" width="17.28515625" style="134" customWidth="1"/>
    <col min="15368" max="15368" width="14.42578125" style="134" customWidth="1"/>
    <col min="15369" max="15369" width="15.28515625" style="134" customWidth="1"/>
    <col min="15370" max="15614" width="11.42578125" style="134"/>
    <col min="15615" max="15615" width="54.85546875" style="134" customWidth="1"/>
    <col min="15616" max="15616" width="15.140625" style="134" customWidth="1"/>
    <col min="15617" max="15617" width="39" style="134" customWidth="1"/>
    <col min="15618" max="15618" width="14.85546875" style="134" customWidth="1"/>
    <col min="15619" max="15619" width="12.42578125" style="134" customWidth="1"/>
    <col min="15620" max="15620" width="13.85546875" style="134" customWidth="1"/>
    <col min="15621" max="15621" width="14.28515625" style="134" customWidth="1"/>
    <col min="15622" max="15622" width="17.28515625" style="134" bestFit="1" customWidth="1"/>
    <col min="15623" max="15623" width="17.28515625" style="134" customWidth="1"/>
    <col min="15624" max="15624" width="14.42578125" style="134" customWidth="1"/>
    <col min="15625" max="15625" width="15.28515625" style="134" customWidth="1"/>
    <col min="15626" max="15870" width="11.42578125" style="134"/>
    <col min="15871" max="15871" width="54.85546875" style="134" customWidth="1"/>
    <col min="15872" max="15872" width="15.140625" style="134" customWidth="1"/>
    <col min="15873" max="15873" width="39" style="134" customWidth="1"/>
    <col min="15874" max="15874" width="14.85546875" style="134" customWidth="1"/>
    <col min="15875" max="15875" width="12.42578125" style="134" customWidth="1"/>
    <col min="15876" max="15876" width="13.85546875" style="134" customWidth="1"/>
    <col min="15877" max="15877" width="14.28515625" style="134" customWidth="1"/>
    <col min="15878" max="15878" width="17.28515625" style="134" bestFit="1" customWidth="1"/>
    <col min="15879" max="15879" width="17.28515625" style="134" customWidth="1"/>
    <col min="15880" max="15880" width="14.42578125" style="134" customWidth="1"/>
    <col min="15881" max="15881" width="15.28515625" style="134" customWidth="1"/>
    <col min="15882" max="16126" width="11.42578125" style="134"/>
    <col min="16127" max="16127" width="54.85546875" style="134" customWidth="1"/>
    <col min="16128" max="16128" width="15.140625" style="134" customWidth="1"/>
    <col min="16129" max="16129" width="39" style="134" customWidth="1"/>
    <col min="16130" max="16130" width="14.85546875" style="134" customWidth="1"/>
    <col min="16131" max="16131" width="12.42578125" style="134" customWidth="1"/>
    <col min="16132" max="16132" width="13.85546875" style="134" customWidth="1"/>
    <col min="16133" max="16133" width="14.28515625" style="134" customWidth="1"/>
    <col min="16134" max="16134" width="17.28515625" style="134" bestFit="1" customWidth="1"/>
    <col min="16135" max="16135" width="17.28515625" style="134" customWidth="1"/>
    <col min="16136" max="16136" width="14.42578125" style="134" customWidth="1"/>
    <col min="16137" max="16137" width="15.28515625" style="134" customWidth="1"/>
    <col min="16138" max="16384" width="11.42578125" style="134"/>
  </cols>
  <sheetData>
    <row r="1" spans="1:18" x14ac:dyDescent="0.25">
      <c r="N1" s="62"/>
    </row>
    <row r="2" spans="1:18" x14ac:dyDescent="0.25">
      <c r="N2" s="62"/>
    </row>
    <row r="3" spans="1:18" x14ac:dyDescent="0.25">
      <c r="N3" s="62"/>
    </row>
    <row r="4" spans="1:18" x14ac:dyDescent="0.25">
      <c r="N4" s="62"/>
    </row>
    <row r="5" spans="1:18" x14ac:dyDescent="0.25">
      <c r="N5" s="62"/>
    </row>
    <row r="6" spans="1:18" ht="18.75" x14ac:dyDescent="0.3">
      <c r="A6" s="697" t="s">
        <v>1</v>
      </c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</row>
    <row r="7" spans="1:18" ht="20.25" x14ac:dyDescent="0.3">
      <c r="A7" s="698" t="s">
        <v>2</v>
      </c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</row>
    <row r="8" spans="1:18" x14ac:dyDescent="0.25">
      <c r="A8" s="673" t="s">
        <v>1260</v>
      </c>
      <c r="B8" s="673"/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</row>
    <row r="9" spans="1:18" ht="16.5" thickBot="1" x14ac:dyDescent="0.3"/>
    <row r="10" spans="1:18" s="124" customFormat="1" ht="47.25" x14ac:dyDescent="0.25">
      <c r="A10" s="189" t="s">
        <v>4</v>
      </c>
      <c r="B10" s="189" t="s">
        <v>5</v>
      </c>
      <c r="C10" s="189" t="s">
        <v>6</v>
      </c>
      <c r="D10" s="189" t="s">
        <v>7</v>
      </c>
      <c r="E10" s="189" t="s">
        <v>8</v>
      </c>
      <c r="F10" s="189" t="s">
        <v>19</v>
      </c>
      <c r="G10" s="190" t="s">
        <v>9</v>
      </c>
      <c r="H10" s="189" t="s">
        <v>10</v>
      </c>
      <c r="I10" s="190" t="s">
        <v>11</v>
      </c>
      <c r="J10" s="189" t="s">
        <v>12</v>
      </c>
      <c r="K10" s="189" t="s">
        <v>13</v>
      </c>
      <c r="L10" s="189" t="s">
        <v>296</v>
      </c>
      <c r="M10" s="189" t="s">
        <v>297</v>
      </c>
      <c r="N10" s="189" t="s">
        <v>14</v>
      </c>
      <c r="O10" s="190" t="s">
        <v>15</v>
      </c>
      <c r="P10" s="189" t="s">
        <v>16</v>
      </c>
      <c r="Q10" s="321" t="s">
        <v>17</v>
      </c>
      <c r="R10" s="324"/>
    </row>
    <row r="11" spans="1:18" s="295" customFormat="1" ht="16.5" thickBot="1" x14ac:dyDescent="0.3">
      <c r="A11" s="193">
        <v>1</v>
      </c>
      <c r="B11" s="194" t="s">
        <v>1253</v>
      </c>
      <c r="C11" s="195" t="s">
        <v>1254</v>
      </c>
      <c r="D11" s="196" t="s">
        <v>1255</v>
      </c>
      <c r="E11" s="197"/>
      <c r="F11" s="61">
        <v>110000</v>
      </c>
      <c r="G11" s="61">
        <f>+F11+E11</f>
        <v>110000</v>
      </c>
      <c r="H11" s="54">
        <f>ROUND(IF(((G11-J11-K11-O11)&gt;34685.01)*((G11-J11-K11-O11)&lt;52027.43),(((G11-J11-K11-O11)-34685.01)*0.15),+IF(((G11-J11-K11-O11)&gt;52027.43)*((G11-J11-K11-O11)&lt;72260.26),((((G11-J11-K11-O11)-52027.43)*0.2)+2601.33),+IF((G11-J11-K11-O11)&gt;72260.26,(((G11-J11-K11-O11)-72260.26)*25%)+6648,0))),2)</f>
        <v>14457.69</v>
      </c>
      <c r="I11" s="61"/>
      <c r="J11" s="61">
        <f>ROUND(IF((G11)&gt;(15600*20),((15600*20)*0.0287),(G11)*0.0287),2)</f>
        <v>3157</v>
      </c>
      <c r="K11" s="61">
        <f>ROUND(IF((G11)&gt;(15600*10),((15600*10)*0.0304),(G11)*0.0304),2)</f>
        <v>3344</v>
      </c>
      <c r="L11" s="61">
        <f>ROUND(IF((G11)&gt;(15600*20),((15600*20)*0.071),(G11)*0.071),2)</f>
        <v>7810</v>
      </c>
      <c r="M11" s="61">
        <f>ROUND(IF((G11)&gt;(15600*10),((15600*10)*0.0709),(G11)*0.0709),2)</f>
        <v>7799</v>
      </c>
      <c r="N11" s="61">
        <f>+ROUND(IF(G11&gt;(15600*4),((15600*4)*0.0115),G11*0.0115),2)</f>
        <v>717.6</v>
      </c>
      <c r="O11" s="61"/>
      <c r="P11" s="61">
        <f>H11+J11+I11+K11+O11</f>
        <v>20958.690000000002</v>
      </c>
      <c r="Q11" s="322">
        <f>+G11-P11</f>
        <v>89041.31</v>
      </c>
      <c r="R11" s="325"/>
    </row>
    <row r="12" spans="1:18" s="295" customFormat="1" ht="16.5" thickBot="1" x14ac:dyDescent="0.3">
      <c r="A12" s="202" t="s">
        <v>1263</v>
      </c>
      <c r="B12" s="198"/>
      <c r="C12" s="199"/>
      <c r="D12" s="200"/>
      <c r="E12" s="201"/>
      <c r="F12" s="203">
        <f>SUM(F11)</f>
        <v>110000</v>
      </c>
      <c r="G12" s="203">
        <f>SUM(G11)</f>
        <v>110000</v>
      </c>
      <c r="H12" s="58">
        <f>SUM(H11)</f>
        <v>14457.69</v>
      </c>
      <c r="I12" s="203"/>
      <c r="J12" s="203">
        <f>SUM(J11)</f>
        <v>3157</v>
      </c>
      <c r="K12" s="203">
        <f>SUM(K11)</f>
        <v>3344</v>
      </c>
      <c r="L12" s="203">
        <f>SUM(L11)</f>
        <v>7810</v>
      </c>
      <c r="M12" s="203">
        <f>SUM(M11)</f>
        <v>7799</v>
      </c>
      <c r="N12" s="203">
        <f>SUM(N11)</f>
        <v>717.6</v>
      </c>
      <c r="O12" s="203"/>
      <c r="P12" s="203">
        <f>SUM(P11)</f>
        <v>20958.690000000002</v>
      </c>
      <c r="Q12" s="323">
        <f>SUM(Q11)</f>
        <v>89041.31</v>
      </c>
      <c r="R12" s="325"/>
    </row>
    <row r="13" spans="1:18" s="295" customFormat="1" ht="16.5" thickBot="1" x14ac:dyDescent="0.3">
      <c r="A13" s="53"/>
      <c r="B13" s="59"/>
      <c r="C13" s="155"/>
      <c r="D13" s="191"/>
      <c r="E13" s="60"/>
      <c r="F13" s="192"/>
      <c r="G13" s="192"/>
      <c r="H13" s="55"/>
      <c r="I13" s="192"/>
      <c r="J13" s="192"/>
      <c r="K13" s="192"/>
      <c r="L13" s="192"/>
      <c r="M13" s="192"/>
      <c r="N13" s="192"/>
      <c r="O13" s="192"/>
      <c r="P13" s="192"/>
      <c r="Q13" s="192"/>
      <c r="R13" s="325"/>
    </row>
    <row r="14" spans="1:18" x14ac:dyDescent="0.25">
      <c r="A14" s="168" t="s">
        <v>1240</v>
      </c>
      <c r="B14" s="177">
        <f>+G11</f>
        <v>110000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76"/>
      <c r="O14" s="175"/>
      <c r="P14" s="63"/>
      <c r="Q14" s="63"/>
    </row>
    <row r="15" spans="1:18" x14ac:dyDescent="0.25">
      <c r="A15" s="169" t="s">
        <v>1256</v>
      </c>
      <c r="B15" s="118">
        <f>+P11</f>
        <v>20958.690000000002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76"/>
      <c r="O15" s="175"/>
      <c r="P15" s="63"/>
      <c r="Q15" s="63"/>
    </row>
    <row r="16" spans="1:18" x14ac:dyDescent="0.25">
      <c r="A16" s="178" t="s">
        <v>1262</v>
      </c>
      <c r="B16" s="179">
        <f>+H11</f>
        <v>14457.69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76"/>
      <c r="O16" s="175"/>
      <c r="P16" s="63"/>
      <c r="Q16" s="63"/>
    </row>
    <row r="17" spans="1:25" x14ac:dyDescent="0.25">
      <c r="A17" s="178" t="s">
        <v>1261</v>
      </c>
      <c r="B17" s="119">
        <f>+J11+K11+L11+M11+N11</f>
        <v>22827.599999999999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76"/>
      <c r="O17" s="175"/>
      <c r="P17" s="63"/>
      <c r="Q17" s="63"/>
    </row>
    <row r="18" spans="1:25" ht="16.5" thickBot="1" x14ac:dyDescent="0.3">
      <c r="A18" s="180" t="s">
        <v>1257</v>
      </c>
      <c r="B18" s="181">
        <f>+B14-J11-K11-H11</f>
        <v>89041.31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76"/>
      <c r="O18" s="175"/>
      <c r="P18" s="63"/>
      <c r="Q18" s="63"/>
    </row>
    <row r="19" spans="1:25" x14ac:dyDescent="0.25">
      <c r="A19" s="182"/>
      <c r="E19" s="62"/>
      <c r="G19" s="115"/>
      <c r="H19" s="115"/>
      <c r="I19" s="115"/>
      <c r="J19" s="115"/>
      <c r="K19" s="115"/>
      <c r="L19" s="115"/>
      <c r="M19" s="115"/>
    </row>
    <row r="20" spans="1:25" s="308" customFormat="1" x14ac:dyDescent="0.25">
      <c r="A20" s="184"/>
      <c r="B20" s="184"/>
      <c r="C20" s="184"/>
      <c r="D20" s="184"/>
      <c r="E20" s="184"/>
      <c r="F20" s="184"/>
      <c r="G20" s="115"/>
      <c r="H20" s="115"/>
      <c r="I20" s="115"/>
      <c r="J20" s="115"/>
      <c r="K20" s="115"/>
      <c r="L20" s="115"/>
      <c r="M20" s="115"/>
      <c r="N20" s="184"/>
      <c r="O20" s="184"/>
      <c r="P20" s="184"/>
      <c r="Q20" s="184"/>
      <c r="R20" s="326"/>
      <c r="S20" s="326"/>
      <c r="T20" s="326"/>
      <c r="U20" s="326"/>
      <c r="V20" s="326"/>
      <c r="W20" s="326"/>
      <c r="X20" s="326"/>
      <c r="Y20" s="326"/>
    </row>
    <row r="21" spans="1:25" s="308" customFormat="1" x14ac:dyDescent="0.25">
      <c r="A21" s="184"/>
      <c r="B21" s="184"/>
      <c r="C21" s="184"/>
      <c r="D21" s="184"/>
      <c r="E21" s="184"/>
      <c r="F21" s="184"/>
      <c r="G21" s="115"/>
      <c r="H21" s="115"/>
      <c r="I21" s="115"/>
      <c r="J21" s="115"/>
      <c r="K21" s="115"/>
      <c r="L21" s="115"/>
      <c r="M21" s="115"/>
      <c r="N21" s="184"/>
      <c r="O21" s="184"/>
      <c r="P21" s="184"/>
      <c r="Q21" s="184"/>
      <c r="R21" s="326"/>
      <c r="S21" s="326"/>
      <c r="T21" s="326"/>
      <c r="U21" s="326"/>
      <c r="V21" s="326"/>
      <c r="W21" s="326"/>
      <c r="X21" s="326"/>
      <c r="Y21" s="326"/>
    </row>
    <row r="22" spans="1:25" s="308" customFormat="1" x14ac:dyDescent="0.25">
      <c r="A22" s="184"/>
      <c r="B22" s="184"/>
      <c r="C22" s="184"/>
      <c r="D22" s="184"/>
      <c r="E22" s="184"/>
      <c r="F22" s="184"/>
      <c r="G22" s="115"/>
      <c r="H22" s="115"/>
      <c r="I22" s="115"/>
      <c r="J22" s="115"/>
      <c r="K22" s="115"/>
      <c r="L22" s="115"/>
      <c r="M22" s="115"/>
      <c r="N22" s="184"/>
      <c r="O22" s="184"/>
      <c r="P22" s="184"/>
      <c r="Q22" s="184"/>
      <c r="R22" s="326"/>
      <c r="S22" s="326"/>
      <c r="T22" s="326"/>
      <c r="U22" s="326"/>
      <c r="V22" s="326"/>
      <c r="W22" s="326"/>
      <c r="X22" s="326"/>
      <c r="Y22" s="326"/>
    </row>
    <row r="23" spans="1:25" s="308" customFormat="1" x14ac:dyDescent="0.25">
      <c r="A23" s="121"/>
      <c r="B23" s="62"/>
      <c r="C23" s="62"/>
      <c r="D23" s="62"/>
      <c r="E23" s="62"/>
      <c r="F23" s="62"/>
      <c r="G23" s="115"/>
      <c r="H23" s="115"/>
      <c r="I23" s="115"/>
      <c r="J23" s="115"/>
      <c r="K23" s="115"/>
      <c r="L23" s="115"/>
      <c r="M23" s="115"/>
      <c r="N23" s="185"/>
      <c r="O23" s="186"/>
      <c r="P23" s="121"/>
      <c r="Q23" s="121"/>
    </row>
    <row r="24" spans="1:25" x14ac:dyDescent="0.25">
      <c r="A24" s="121"/>
      <c r="B24" s="121"/>
      <c r="C24" s="121"/>
      <c r="D24" s="121"/>
      <c r="E24" s="62"/>
      <c r="G24" s="187"/>
      <c r="H24" s="187"/>
      <c r="I24" s="187"/>
      <c r="J24" s="121"/>
      <c r="K24" s="121"/>
      <c r="L24" s="121"/>
      <c r="M24" s="121"/>
    </row>
    <row r="25" spans="1:25" x14ac:dyDescent="0.25">
      <c r="A25" s="127"/>
      <c r="B25" s="673" t="s">
        <v>1235</v>
      </c>
      <c r="C25" s="673"/>
      <c r="D25" s="674" t="s">
        <v>1242</v>
      </c>
      <c r="E25" s="674"/>
      <c r="F25" s="674" t="s">
        <v>1258</v>
      </c>
      <c r="G25" s="674"/>
      <c r="H25" s="673" t="s">
        <v>1259</v>
      </c>
      <c r="I25" s="673"/>
      <c r="J25" s="673"/>
      <c r="K25" s="673" t="s">
        <v>1226</v>
      </c>
      <c r="L25" s="673"/>
      <c r="M25" s="673"/>
    </row>
    <row r="26" spans="1:25" x14ac:dyDescent="0.25">
      <c r="A26" s="120"/>
      <c r="B26" s="712" t="s">
        <v>1243</v>
      </c>
      <c r="C26" s="712"/>
      <c r="D26" s="713" t="s">
        <v>1244</v>
      </c>
      <c r="E26" s="713"/>
      <c r="F26" s="712" t="s">
        <v>1245</v>
      </c>
      <c r="G26" s="712"/>
      <c r="H26" s="676" t="s">
        <v>1246</v>
      </c>
      <c r="I26" s="676"/>
      <c r="J26" s="676"/>
      <c r="K26" s="676" t="s">
        <v>1227</v>
      </c>
      <c r="L26" s="676"/>
      <c r="M26" s="676"/>
    </row>
    <row r="27" spans="1:25" x14ac:dyDescent="0.25">
      <c r="A27" s="127"/>
      <c r="B27" s="674" t="s">
        <v>1247</v>
      </c>
      <c r="C27" s="674"/>
      <c r="D27" s="674" t="s">
        <v>1248</v>
      </c>
      <c r="E27" s="674"/>
      <c r="F27" s="674" t="s">
        <v>1249</v>
      </c>
      <c r="G27" s="674"/>
      <c r="H27" s="674" t="s">
        <v>1250</v>
      </c>
      <c r="I27" s="674"/>
      <c r="J27" s="674"/>
      <c r="K27" s="674" t="s">
        <v>1251</v>
      </c>
      <c r="L27" s="674"/>
      <c r="M27" s="674"/>
    </row>
    <row r="28" spans="1:25" x14ac:dyDescent="0.25">
      <c r="E28" s="188"/>
      <c r="H28" s="183"/>
      <c r="I28" s="183"/>
    </row>
  </sheetData>
  <mergeCells count="18">
    <mergeCell ref="A6:M6"/>
    <mergeCell ref="A7:M7"/>
    <mergeCell ref="A8:M8"/>
    <mergeCell ref="B25:C25"/>
    <mergeCell ref="D25:E25"/>
    <mergeCell ref="F25:G25"/>
    <mergeCell ref="H25:J25"/>
    <mergeCell ref="K25:M25"/>
    <mergeCell ref="B27:C27"/>
    <mergeCell ref="D27:E27"/>
    <mergeCell ref="F27:G27"/>
    <mergeCell ref="H27:J27"/>
    <mergeCell ref="K27:M27"/>
    <mergeCell ref="B26:C26"/>
    <mergeCell ref="D26:E26"/>
    <mergeCell ref="F26:G26"/>
    <mergeCell ref="H26:J26"/>
    <mergeCell ref="K26:M26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&amp;R&amp;P de 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6"/>
  <sheetViews>
    <sheetView workbookViewId="0">
      <selection activeCell="F22" sqref="F22"/>
    </sheetView>
  </sheetViews>
  <sheetFormatPr baseColWidth="10" defaultColWidth="11.42578125" defaultRowHeight="15.75" x14ac:dyDescent="0.25"/>
  <cols>
    <col min="1" max="1" width="28.7109375" style="62" bestFit="1" customWidth="1"/>
    <col min="2" max="2" width="31.5703125" style="62" customWidth="1"/>
    <col min="3" max="3" width="26.85546875" style="62" customWidth="1"/>
    <col min="4" max="4" width="38.7109375" style="62" customWidth="1"/>
    <col min="5" max="5" width="24.140625" style="62" customWidth="1"/>
    <col min="6" max="6" width="36.140625" style="62" bestFit="1" customWidth="1"/>
    <col min="7" max="7" width="19.42578125" style="62" customWidth="1"/>
    <col min="8" max="244" width="11.42578125" style="134"/>
    <col min="245" max="245" width="54.85546875" style="134" customWidth="1"/>
    <col min="246" max="246" width="15.140625" style="134" customWidth="1"/>
    <col min="247" max="247" width="39" style="134" customWidth="1"/>
    <col min="248" max="248" width="14.85546875" style="134" customWidth="1"/>
    <col min="249" max="249" width="12.42578125" style="134" customWidth="1"/>
    <col min="250" max="250" width="13.85546875" style="134" customWidth="1"/>
    <col min="251" max="251" width="14.28515625" style="134" customWidth="1"/>
    <col min="252" max="252" width="17.28515625" style="134" bestFit="1" customWidth="1"/>
    <col min="253" max="253" width="17.28515625" style="134" customWidth="1"/>
    <col min="254" max="254" width="14.42578125" style="134" customWidth="1"/>
    <col min="255" max="255" width="15.28515625" style="134" customWidth="1"/>
    <col min="256" max="500" width="11.42578125" style="134"/>
    <col min="501" max="501" width="54.85546875" style="134" customWidth="1"/>
    <col min="502" max="502" width="15.140625" style="134" customWidth="1"/>
    <col min="503" max="503" width="39" style="134" customWidth="1"/>
    <col min="504" max="504" width="14.85546875" style="134" customWidth="1"/>
    <col min="505" max="505" width="12.42578125" style="134" customWidth="1"/>
    <col min="506" max="506" width="13.85546875" style="134" customWidth="1"/>
    <col min="507" max="507" width="14.28515625" style="134" customWidth="1"/>
    <col min="508" max="508" width="17.28515625" style="134" bestFit="1" customWidth="1"/>
    <col min="509" max="509" width="17.28515625" style="134" customWidth="1"/>
    <col min="510" max="510" width="14.42578125" style="134" customWidth="1"/>
    <col min="511" max="511" width="15.28515625" style="134" customWidth="1"/>
    <col min="512" max="756" width="11.42578125" style="134"/>
    <col min="757" max="757" width="54.85546875" style="134" customWidth="1"/>
    <col min="758" max="758" width="15.140625" style="134" customWidth="1"/>
    <col min="759" max="759" width="39" style="134" customWidth="1"/>
    <col min="760" max="760" width="14.85546875" style="134" customWidth="1"/>
    <col min="761" max="761" width="12.42578125" style="134" customWidth="1"/>
    <col min="762" max="762" width="13.85546875" style="134" customWidth="1"/>
    <col min="763" max="763" width="14.28515625" style="134" customWidth="1"/>
    <col min="764" max="764" width="17.28515625" style="134" bestFit="1" customWidth="1"/>
    <col min="765" max="765" width="17.28515625" style="134" customWidth="1"/>
    <col min="766" max="766" width="14.42578125" style="134" customWidth="1"/>
    <col min="767" max="767" width="15.28515625" style="134" customWidth="1"/>
    <col min="768" max="1012" width="11.42578125" style="134"/>
    <col min="1013" max="1013" width="54.85546875" style="134" customWidth="1"/>
    <col min="1014" max="1014" width="15.140625" style="134" customWidth="1"/>
    <col min="1015" max="1015" width="39" style="134" customWidth="1"/>
    <col min="1016" max="1016" width="14.85546875" style="134" customWidth="1"/>
    <col min="1017" max="1017" width="12.42578125" style="134" customWidth="1"/>
    <col min="1018" max="1018" width="13.85546875" style="134" customWidth="1"/>
    <col min="1019" max="1019" width="14.28515625" style="134" customWidth="1"/>
    <col min="1020" max="1020" width="17.28515625" style="134" bestFit="1" customWidth="1"/>
    <col min="1021" max="1021" width="17.28515625" style="134" customWidth="1"/>
    <col min="1022" max="1022" width="14.42578125" style="134" customWidth="1"/>
    <col min="1023" max="1023" width="15.28515625" style="134" customWidth="1"/>
    <col min="1024" max="1268" width="11.42578125" style="134"/>
    <col min="1269" max="1269" width="54.85546875" style="134" customWidth="1"/>
    <col min="1270" max="1270" width="15.140625" style="134" customWidth="1"/>
    <col min="1271" max="1271" width="39" style="134" customWidth="1"/>
    <col min="1272" max="1272" width="14.85546875" style="134" customWidth="1"/>
    <col min="1273" max="1273" width="12.42578125" style="134" customWidth="1"/>
    <col min="1274" max="1274" width="13.85546875" style="134" customWidth="1"/>
    <col min="1275" max="1275" width="14.28515625" style="134" customWidth="1"/>
    <col min="1276" max="1276" width="17.28515625" style="134" bestFit="1" customWidth="1"/>
    <col min="1277" max="1277" width="17.28515625" style="134" customWidth="1"/>
    <col min="1278" max="1278" width="14.42578125" style="134" customWidth="1"/>
    <col min="1279" max="1279" width="15.28515625" style="134" customWidth="1"/>
    <col min="1280" max="1524" width="11.42578125" style="134"/>
    <col min="1525" max="1525" width="54.85546875" style="134" customWidth="1"/>
    <col min="1526" max="1526" width="15.140625" style="134" customWidth="1"/>
    <col min="1527" max="1527" width="39" style="134" customWidth="1"/>
    <col min="1528" max="1528" width="14.85546875" style="134" customWidth="1"/>
    <col min="1529" max="1529" width="12.42578125" style="134" customWidth="1"/>
    <col min="1530" max="1530" width="13.85546875" style="134" customWidth="1"/>
    <col min="1531" max="1531" width="14.28515625" style="134" customWidth="1"/>
    <col min="1532" max="1532" width="17.28515625" style="134" bestFit="1" customWidth="1"/>
    <col min="1533" max="1533" width="17.28515625" style="134" customWidth="1"/>
    <col min="1534" max="1534" width="14.42578125" style="134" customWidth="1"/>
    <col min="1535" max="1535" width="15.28515625" style="134" customWidth="1"/>
    <col min="1536" max="1780" width="11.42578125" style="134"/>
    <col min="1781" max="1781" width="54.85546875" style="134" customWidth="1"/>
    <col min="1782" max="1782" width="15.140625" style="134" customWidth="1"/>
    <col min="1783" max="1783" width="39" style="134" customWidth="1"/>
    <col min="1784" max="1784" width="14.85546875" style="134" customWidth="1"/>
    <col min="1785" max="1785" width="12.42578125" style="134" customWidth="1"/>
    <col min="1786" max="1786" width="13.85546875" style="134" customWidth="1"/>
    <col min="1787" max="1787" width="14.28515625" style="134" customWidth="1"/>
    <col min="1788" max="1788" width="17.28515625" style="134" bestFit="1" customWidth="1"/>
    <col min="1789" max="1789" width="17.28515625" style="134" customWidth="1"/>
    <col min="1790" max="1790" width="14.42578125" style="134" customWidth="1"/>
    <col min="1791" max="1791" width="15.28515625" style="134" customWidth="1"/>
    <col min="1792" max="2036" width="11.42578125" style="134"/>
    <col min="2037" max="2037" width="54.85546875" style="134" customWidth="1"/>
    <col min="2038" max="2038" width="15.140625" style="134" customWidth="1"/>
    <col min="2039" max="2039" width="39" style="134" customWidth="1"/>
    <col min="2040" max="2040" width="14.85546875" style="134" customWidth="1"/>
    <col min="2041" max="2041" width="12.42578125" style="134" customWidth="1"/>
    <col min="2042" max="2042" width="13.85546875" style="134" customWidth="1"/>
    <col min="2043" max="2043" width="14.28515625" style="134" customWidth="1"/>
    <col min="2044" max="2044" width="17.28515625" style="134" bestFit="1" customWidth="1"/>
    <col min="2045" max="2045" width="17.28515625" style="134" customWidth="1"/>
    <col min="2046" max="2046" width="14.42578125" style="134" customWidth="1"/>
    <col min="2047" max="2047" width="15.28515625" style="134" customWidth="1"/>
    <col min="2048" max="2292" width="11.42578125" style="134"/>
    <col min="2293" max="2293" width="54.85546875" style="134" customWidth="1"/>
    <col min="2294" max="2294" width="15.140625" style="134" customWidth="1"/>
    <col min="2295" max="2295" width="39" style="134" customWidth="1"/>
    <col min="2296" max="2296" width="14.85546875" style="134" customWidth="1"/>
    <col min="2297" max="2297" width="12.42578125" style="134" customWidth="1"/>
    <col min="2298" max="2298" width="13.85546875" style="134" customWidth="1"/>
    <col min="2299" max="2299" width="14.28515625" style="134" customWidth="1"/>
    <col min="2300" max="2300" width="17.28515625" style="134" bestFit="1" customWidth="1"/>
    <col min="2301" max="2301" width="17.28515625" style="134" customWidth="1"/>
    <col min="2302" max="2302" width="14.42578125" style="134" customWidth="1"/>
    <col min="2303" max="2303" width="15.28515625" style="134" customWidth="1"/>
    <col min="2304" max="2548" width="11.42578125" style="134"/>
    <col min="2549" max="2549" width="54.85546875" style="134" customWidth="1"/>
    <col min="2550" max="2550" width="15.140625" style="134" customWidth="1"/>
    <col min="2551" max="2551" width="39" style="134" customWidth="1"/>
    <col min="2552" max="2552" width="14.85546875" style="134" customWidth="1"/>
    <col min="2553" max="2553" width="12.42578125" style="134" customWidth="1"/>
    <col min="2554" max="2554" width="13.85546875" style="134" customWidth="1"/>
    <col min="2555" max="2555" width="14.28515625" style="134" customWidth="1"/>
    <col min="2556" max="2556" width="17.28515625" style="134" bestFit="1" customWidth="1"/>
    <col min="2557" max="2557" width="17.28515625" style="134" customWidth="1"/>
    <col min="2558" max="2558" width="14.42578125" style="134" customWidth="1"/>
    <col min="2559" max="2559" width="15.28515625" style="134" customWidth="1"/>
    <col min="2560" max="2804" width="11.42578125" style="134"/>
    <col min="2805" max="2805" width="54.85546875" style="134" customWidth="1"/>
    <col min="2806" max="2806" width="15.140625" style="134" customWidth="1"/>
    <col min="2807" max="2807" width="39" style="134" customWidth="1"/>
    <col min="2808" max="2808" width="14.85546875" style="134" customWidth="1"/>
    <col min="2809" max="2809" width="12.42578125" style="134" customWidth="1"/>
    <col min="2810" max="2810" width="13.85546875" style="134" customWidth="1"/>
    <col min="2811" max="2811" width="14.28515625" style="134" customWidth="1"/>
    <col min="2812" max="2812" width="17.28515625" style="134" bestFit="1" customWidth="1"/>
    <col min="2813" max="2813" width="17.28515625" style="134" customWidth="1"/>
    <col min="2814" max="2814" width="14.42578125" style="134" customWidth="1"/>
    <col min="2815" max="2815" width="15.28515625" style="134" customWidth="1"/>
    <col min="2816" max="3060" width="11.42578125" style="134"/>
    <col min="3061" max="3061" width="54.85546875" style="134" customWidth="1"/>
    <col min="3062" max="3062" width="15.140625" style="134" customWidth="1"/>
    <col min="3063" max="3063" width="39" style="134" customWidth="1"/>
    <col min="3064" max="3064" width="14.85546875" style="134" customWidth="1"/>
    <col min="3065" max="3065" width="12.42578125" style="134" customWidth="1"/>
    <col min="3066" max="3066" width="13.85546875" style="134" customWidth="1"/>
    <col min="3067" max="3067" width="14.28515625" style="134" customWidth="1"/>
    <col min="3068" max="3068" width="17.28515625" style="134" bestFit="1" customWidth="1"/>
    <col min="3069" max="3069" width="17.28515625" style="134" customWidth="1"/>
    <col min="3070" max="3070" width="14.42578125" style="134" customWidth="1"/>
    <col min="3071" max="3071" width="15.28515625" style="134" customWidth="1"/>
    <col min="3072" max="3316" width="11.42578125" style="134"/>
    <col min="3317" max="3317" width="54.85546875" style="134" customWidth="1"/>
    <col min="3318" max="3318" width="15.140625" style="134" customWidth="1"/>
    <col min="3319" max="3319" width="39" style="134" customWidth="1"/>
    <col min="3320" max="3320" width="14.85546875" style="134" customWidth="1"/>
    <col min="3321" max="3321" width="12.42578125" style="134" customWidth="1"/>
    <col min="3322" max="3322" width="13.85546875" style="134" customWidth="1"/>
    <col min="3323" max="3323" width="14.28515625" style="134" customWidth="1"/>
    <col min="3324" max="3324" width="17.28515625" style="134" bestFit="1" customWidth="1"/>
    <col min="3325" max="3325" width="17.28515625" style="134" customWidth="1"/>
    <col min="3326" max="3326" width="14.42578125" style="134" customWidth="1"/>
    <col min="3327" max="3327" width="15.28515625" style="134" customWidth="1"/>
    <col min="3328" max="3572" width="11.42578125" style="134"/>
    <col min="3573" max="3573" width="54.85546875" style="134" customWidth="1"/>
    <col min="3574" max="3574" width="15.140625" style="134" customWidth="1"/>
    <col min="3575" max="3575" width="39" style="134" customWidth="1"/>
    <col min="3576" max="3576" width="14.85546875" style="134" customWidth="1"/>
    <col min="3577" max="3577" width="12.42578125" style="134" customWidth="1"/>
    <col min="3578" max="3578" width="13.85546875" style="134" customWidth="1"/>
    <col min="3579" max="3579" width="14.28515625" style="134" customWidth="1"/>
    <col min="3580" max="3580" width="17.28515625" style="134" bestFit="1" customWidth="1"/>
    <col min="3581" max="3581" width="17.28515625" style="134" customWidth="1"/>
    <col min="3582" max="3582" width="14.42578125" style="134" customWidth="1"/>
    <col min="3583" max="3583" width="15.28515625" style="134" customWidth="1"/>
    <col min="3584" max="3828" width="11.42578125" style="134"/>
    <col min="3829" max="3829" width="54.85546875" style="134" customWidth="1"/>
    <col min="3830" max="3830" width="15.140625" style="134" customWidth="1"/>
    <col min="3831" max="3831" width="39" style="134" customWidth="1"/>
    <col min="3832" max="3832" width="14.85546875" style="134" customWidth="1"/>
    <col min="3833" max="3833" width="12.42578125" style="134" customWidth="1"/>
    <col min="3834" max="3834" width="13.85546875" style="134" customWidth="1"/>
    <col min="3835" max="3835" width="14.28515625" style="134" customWidth="1"/>
    <col min="3836" max="3836" width="17.28515625" style="134" bestFit="1" customWidth="1"/>
    <col min="3837" max="3837" width="17.28515625" style="134" customWidth="1"/>
    <col min="3838" max="3838" width="14.42578125" style="134" customWidth="1"/>
    <col min="3839" max="3839" width="15.28515625" style="134" customWidth="1"/>
    <col min="3840" max="4084" width="11.42578125" style="134"/>
    <col min="4085" max="4085" width="54.85546875" style="134" customWidth="1"/>
    <col min="4086" max="4086" width="15.140625" style="134" customWidth="1"/>
    <col min="4087" max="4087" width="39" style="134" customWidth="1"/>
    <col min="4088" max="4088" width="14.85546875" style="134" customWidth="1"/>
    <col min="4089" max="4089" width="12.42578125" style="134" customWidth="1"/>
    <col min="4090" max="4090" width="13.85546875" style="134" customWidth="1"/>
    <col min="4091" max="4091" width="14.28515625" style="134" customWidth="1"/>
    <col min="4092" max="4092" width="17.28515625" style="134" bestFit="1" customWidth="1"/>
    <col min="4093" max="4093" width="17.28515625" style="134" customWidth="1"/>
    <col min="4094" max="4094" width="14.42578125" style="134" customWidth="1"/>
    <col min="4095" max="4095" width="15.28515625" style="134" customWidth="1"/>
    <col min="4096" max="4340" width="11.42578125" style="134"/>
    <col min="4341" max="4341" width="54.85546875" style="134" customWidth="1"/>
    <col min="4342" max="4342" width="15.140625" style="134" customWidth="1"/>
    <col min="4343" max="4343" width="39" style="134" customWidth="1"/>
    <col min="4344" max="4344" width="14.85546875" style="134" customWidth="1"/>
    <col min="4345" max="4345" width="12.42578125" style="134" customWidth="1"/>
    <col min="4346" max="4346" width="13.85546875" style="134" customWidth="1"/>
    <col min="4347" max="4347" width="14.28515625" style="134" customWidth="1"/>
    <col min="4348" max="4348" width="17.28515625" style="134" bestFit="1" customWidth="1"/>
    <col min="4349" max="4349" width="17.28515625" style="134" customWidth="1"/>
    <col min="4350" max="4350" width="14.42578125" style="134" customWidth="1"/>
    <col min="4351" max="4351" width="15.28515625" style="134" customWidth="1"/>
    <col min="4352" max="4596" width="11.42578125" style="134"/>
    <col min="4597" max="4597" width="54.85546875" style="134" customWidth="1"/>
    <col min="4598" max="4598" width="15.140625" style="134" customWidth="1"/>
    <col min="4599" max="4599" width="39" style="134" customWidth="1"/>
    <col min="4600" max="4600" width="14.85546875" style="134" customWidth="1"/>
    <col min="4601" max="4601" width="12.42578125" style="134" customWidth="1"/>
    <col min="4602" max="4602" width="13.85546875" style="134" customWidth="1"/>
    <col min="4603" max="4603" width="14.28515625" style="134" customWidth="1"/>
    <col min="4604" max="4604" width="17.28515625" style="134" bestFit="1" customWidth="1"/>
    <col min="4605" max="4605" width="17.28515625" style="134" customWidth="1"/>
    <col min="4606" max="4606" width="14.42578125" style="134" customWidth="1"/>
    <col min="4607" max="4607" width="15.28515625" style="134" customWidth="1"/>
    <col min="4608" max="4852" width="11.42578125" style="134"/>
    <col min="4853" max="4853" width="54.85546875" style="134" customWidth="1"/>
    <col min="4854" max="4854" width="15.140625" style="134" customWidth="1"/>
    <col min="4855" max="4855" width="39" style="134" customWidth="1"/>
    <col min="4856" max="4856" width="14.85546875" style="134" customWidth="1"/>
    <col min="4857" max="4857" width="12.42578125" style="134" customWidth="1"/>
    <col min="4858" max="4858" width="13.85546875" style="134" customWidth="1"/>
    <col min="4859" max="4859" width="14.28515625" style="134" customWidth="1"/>
    <col min="4860" max="4860" width="17.28515625" style="134" bestFit="1" customWidth="1"/>
    <col min="4861" max="4861" width="17.28515625" style="134" customWidth="1"/>
    <col min="4862" max="4862" width="14.42578125" style="134" customWidth="1"/>
    <col min="4863" max="4863" width="15.28515625" style="134" customWidth="1"/>
    <col min="4864" max="5108" width="11.42578125" style="134"/>
    <col min="5109" max="5109" width="54.85546875" style="134" customWidth="1"/>
    <col min="5110" max="5110" width="15.140625" style="134" customWidth="1"/>
    <col min="5111" max="5111" width="39" style="134" customWidth="1"/>
    <col min="5112" max="5112" width="14.85546875" style="134" customWidth="1"/>
    <col min="5113" max="5113" width="12.42578125" style="134" customWidth="1"/>
    <col min="5114" max="5114" width="13.85546875" style="134" customWidth="1"/>
    <col min="5115" max="5115" width="14.28515625" style="134" customWidth="1"/>
    <col min="5116" max="5116" width="17.28515625" style="134" bestFit="1" customWidth="1"/>
    <col min="5117" max="5117" width="17.28515625" style="134" customWidth="1"/>
    <col min="5118" max="5118" width="14.42578125" style="134" customWidth="1"/>
    <col min="5119" max="5119" width="15.28515625" style="134" customWidth="1"/>
    <col min="5120" max="5364" width="11.42578125" style="134"/>
    <col min="5365" max="5365" width="54.85546875" style="134" customWidth="1"/>
    <col min="5366" max="5366" width="15.140625" style="134" customWidth="1"/>
    <col min="5367" max="5367" width="39" style="134" customWidth="1"/>
    <col min="5368" max="5368" width="14.85546875" style="134" customWidth="1"/>
    <col min="5369" max="5369" width="12.42578125" style="134" customWidth="1"/>
    <col min="5370" max="5370" width="13.85546875" style="134" customWidth="1"/>
    <col min="5371" max="5371" width="14.28515625" style="134" customWidth="1"/>
    <col min="5372" max="5372" width="17.28515625" style="134" bestFit="1" customWidth="1"/>
    <col min="5373" max="5373" width="17.28515625" style="134" customWidth="1"/>
    <col min="5374" max="5374" width="14.42578125" style="134" customWidth="1"/>
    <col min="5375" max="5375" width="15.28515625" style="134" customWidth="1"/>
    <col min="5376" max="5620" width="11.42578125" style="134"/>
    <col min="5621" max="5621" width="54.85546875" style="134" customWidth="1"/>
    <col min="5622" max="5622" width="15.140625" style="134" customWidth="1"/>
    <col min="5623" max="5623" width="39" style="134" customWidth="1"/>
    <col min="5624" max="5624" width="14.85546875" style="134" customWidth="1"/>
    <col min="5625" max="5625" width="12.42578125" style="134" customWidth="1"/>
    <col min="5626" max="5626" width="13.85546875" style="134" customWidth="1"/>
    <col min="5627" max="5627" width="14.28515625" style="134" customWidth="1"/>
    <col min="5628" max="5628" width="17.28515625" style="134" bestFit="1" customWidth="1"/>
    <col min="5629" max="5629" width="17.28515625" style="134" customWidth="1"/>
    <col min="5630" max="5630" width="14.42578125" style="134" customWidth="1"/>
    <col min="5631" max="5631" width="15.28515625" style="134" customWidth="1"/>
    <col min="5632" max="5876" width="11.42578125" style="134"/>
    <col min="5877" max="5877" width="54.85546875" style="134" customWidth="1"/>
    <col min="5878" max="5878" width="15.140625" style="134" customWidth="1"/>
    <col min="5879" max="5879" width="39" style="134" customWidth="1"/>
    <col min="5880" max="5880" width="14.85546875" style="134" customWidth="1"/>
    <col min="5881" max="5881" width="12.42578125" style="134" customWidth="1"/>
    <col min="5882" max="5882" width="13.85546875" style="134" customWidth="1"/>
    <col min="5883" max="5883" width="14.28515625" style="134" customWidth="1"/>
    <col min="5884" max="5884" width="17.28515625" style="134" bestFit="1" customWidth="1"/>
    <col min="5885" max="5885" width="17.28515625" style="134" customWidth="1"/>
    <col min="5886" max="5886" width="14.42578125" style="134" customWidth="1"/>
    <col min="5887" max="5887" width="15.28515625" style="134" customWidth="1"/>
    <col min="5888" max="6132" width="11.42578125" style="134"/>
    <col min="6133" max="6133" width="54.85546875" style="134" customWidth="1"/>
    <col min="6134" max="6134" width="15.140625" style="134" customWidth="1"/>
    <col min="6135" max="6135" width="39" style="134" customWidth="1"/>
    <col min="6136" max="6136" width="14.85546875" style="134" customWidth="1"/>
    <col min="6137" max="6137" width="12.42578125" style="134" customWidth="1"/>
    <col min="6138" max="6138" width="13.85546875" style="134" customWidth="1"/>
    <col min="6139" max="6139" width="14.28515625" style="134" customWidth="1"/>
    <col min="6140" max="6140" width="17.28515625" style="134" bestFit="1" customWidth="1"/>
    <col min="6141" max="6141" width="17.28515625" style="134" customWidth="1"/>
    <col min="6142" max="6142" width="14.42578125" style="134" customWidth="1"/>
    <col min="6143" max="6143" width="15.28515625" style="134" customWidth="1"/>
    <col min="6144" max="6388" width="11.42578125" style="134"/>
    <col min="6389" max="6389" width="54.85546875" style="134" customWidth="1"/>
    <col min="6390" max="6390" width="15.140625" style="134" customWidth="1"/>
    <col min="6391" max="6391" width="39" style="134" customWidth="1"/>
    <col min="6392" max="6392" width="14.85546875" style="134" customWidth="1"/>
    <col min="6393" max="6393" width="12.42578125" style="134" customWidth="1"/>
    <col min="6394" max="6394" width="13.85546875" style="134" customWidth="1"/>
    <col min="6395" max="6395" width="14.28515625" style="134" customWidth="1"/>
    <col min="6396" max="6396" width="17.28515625" style="134" bestFit="1" customWidth="1"/>
    <col min="6397" max="6397" width="17.28515625" style="134" customWidth="1"/>
    <col min="6398" max="6398" width="14.42578125" style="134" customWidth="1"/>
    <col min="6399" max="6399" width="15.28515625" style="134" customWidth="1"/>
    <col min="6400" max="6644" width="11.42578125" style="134"/>
    <col min="6645" max="6645" width="54.85546875" style="134" customWidth="1"/>
    <col min="6646" max="6646" width="15.140625" style="134" customWidth="1"/>
    <col min="6647" max="6647" width="39" style="134" customWidth="1"/>
    <col min="6648" max="6648" width="14.85546875" style="134" customWidth="1"/>
    <col min="6649" max="6649" width="12.42578125" style="134" customWidth="1"/>
    <col min="6650" max="6650" width="13.85546875" style="134" customWidth="1"/>
    <col min="6651" max="6651" width="14.28515625" style="134" customWidth="1"/>
    <col min="6652" max="6652" width="17.28515625" style="134" bestFit="1" customWidth="1"/>
    <col min="6653" max="6653" width="17.28515625" style="134" customWidth="1"/>
    <col min="6654" max="6654" width="14.42578125" style="134" customWidth="1"/>
    <col min="6655" max="6655" width="15.28515625" style="134" customWidth="1"/>
    <col min="6656" max="6900" width="11.42578125" style="134"/>
    <col min="6901" max="6901" width="54.85546875" style="134" customWidth="1"/>
    <col min="6902" max="6902" width="15.140625" style="134" customWidth="1"/>
    <col min="6903" max="6903" width="39" style="134" customWidth="1"/>
    <col min="6904" max="6904" width="14.85546875" style="134" customWidth="1"/>
    <col min="6905" max="6905" width="12.42578125" style="134" customWidth="1"/>
    <col min="6906" max="6906" width="13.85546875" style="134" customWidth="1"/>
    <col min="6907" max="6907" width="14.28515625" style="134" customWidth="1"/>
    <col min="6908" max="6908" width="17.28515625" style="134" bestFit="1" customWidth="1"/>
    <col min="6909" max="6909" width="17.28515625" style="134" customWidth="1"/>
    <col min="6910" max="6910" width="14.42578125" style="134" customWidth="1"/>
    <col min="6911" max="6911" width="15.28515625" style="134" customWidth="1"/>
    <col min="6912" max="7156" width="11.42578125" style="134"/>
    <col min="7157" max="7157" width="54.85546875" style="134" customWidth="1"/>
    <col min="7158" max="7158" width="15.140625" style="134" customWidth="1"/>
    <col min="7159" max="7159" width="39" style="134" customWidth="1"/>
    <col min="7160" max="7160" width="14.85546875" style="134" customWidth="1"/>
    <col min="7161" max="7161" width="12.42578125" style="134" customWidth="1"/>
    <col min="7162" max="7162" width="13.85546875" style="134" customWidth="1"/>
    <col min="7163" max="7163" width="14.28515625" style="134" customWidth="1"/>
    <col min="7164" max="7164" width="17.28515625" style="134" bestFit="1" customWidth="1"/>
    <col min="7165" max="7165" width="17.28515625" style="134" customWidth="1"/>
    <col min="7166" max="7166" width="14.42578125" style="134" customWidth="1"/>
    <col min="7167" max="7167" width="15.28515625" style="134" customWidth="1"/>
    <col min="7168" max="7412" width="11.42578125" style="134"/>
    <col min="7413" max="7413" width="54.85546875" style="134" customWidth="1"/>
    <col min="7414" max="7414" width="15.140625" style="134" customWidth="1"/>
    <col min="7415" max="7415" width="39" style="134" customWidth="1"/>
    <col min="7416" max="7416" width="14.85546875" style="134" customWidth="1"/>
    <col min="7417" max="7417" width="12.42578125" style="134" customWidth="1"/>
    <col min="7418" max="7418" width="13.85546875" style="134" customWidth="1"/>
    <col min="7419" max="7419" width="14.28515625" style="134" customWidth="1"/>
    <col min="7420" max="7420" width="17.28515625" style="134" bestFit="1" customWidth="1"/>
    <col min="7421" max="7421" width="17.28515625" style="134" customWidth="1"/>
    <col min="7422" max="7422" width="14.42578125" style="134" customWidth="1"/>
    <col min="7423" max="7423" width="15.28515625" style="134" customWidth="1"/>
    <col min="7424" max="7668" width="11.42578125" style="134"/>
    <col min="7669" max="7669" width="54.85546875" style="134" customWidth="1"/>
    <col min="7670" max="7670" width="15.140625" style="134" customWidth="1"/>
    <col min="7671" max="7671" width="39" style="134" customWidth="1"/>
    <col min="7672" max="7672" width="14.85546875" style="134" customWidth="1"/>
    <col min="7673" max="7673" width="12.42578125" style="134" customWidth="1"/>
    <col min="7674" max="7674" width="13.85546875" style="134" customWidth="1"/>
    <col min="7675" max="7675" width="14.28515625" style="134" customWidth="1"/>
    <col min="7676" max="7676" width="17.28515625" style="134" bestFit="1" customWidth="1"/>
    <col min="7677" max="7677" width="17.28515625" style="134" customWidth="1"/>
    <col min="7678" max="7678" width="14.42578125" style="134" customWidth="1"/>
    <col min="7679" max="7679" width="15.28515625" style="134" customWidth="1"/>
    <col min="7680" max="7924" width="11.42578125" style="134"/>
    <col min="7925" max="7925" width="54.85546875" style="134" customWidth="1"/>
    <col min="7926" max="7926" width="15.140625" style="134" customWidth="1"/>
    <col min="7927" max="7927" width="39" style="134" customWidth="1"/>
    <col min="7928" max="7928" width="14.85546875" style="134" customWidth="1"/>
    <col min="7929" max="7929" width="12.42578125" style="134" customWidth="1"/>
    <col min="7930" max="7930" width="13.85546875" style="134" customWidth="1"/>
    <col min="7931" max="7931" width="14.28515625" style="134" customWidth="1"/>
    <col min="7932" max="7932" width="17.28515625" style="134" bestFit="1" customWidth="1"/>
    <col min="7933" max="7933" width="17.28515625" style="134" customWidth="1"/>
    <col min="7934" max="7934" width="14.42578125" style="134" customWidth="1"/>
    <col min="7935" max="7935" width="15.28515625" style="134" customWidth="1"/>
    <col min="7936" max="8180" width="11.42578125" style="134"/>
    <col min="8181" max="8181" width="54.85546875" style="134" customWidth="1"/>
    <col min="8182" max="8182" width="15.140625" style="134" customWidth="1"/>
    <col min="8183" max="8183" width="39" style="134" customWidth="1"/>
    <col min="8184" max="8184" width="14.85546875" style="134" customWidth="1"/>
    <col min="8185" max="8185" width="12.42578125" style="134" customWidth="1"/>
    <col min="8186" max="8186" width="13.85546875" style="134" customWidth="1"/>
    <col min="8187" max="8187" width="14.28515625" style="134" customWidth="1"/>
    <col min="8188" max="8188" width="17.28515625" style="134" bestFit="1" customWidth="1"/>
    <col min="8189" max="8189" width="17.28515625" style="134" customWidth="1"/>
    <col min="8190" max="8190" width="14.42578125" style="134" customWidth="1"/>
    <col min="8191" max="8191" width="15.28515625" style="134" customWidth="1"/>
    <col min="8192" max="8436" width="11.42578125" style="134"/>
    <col min="8437" max="8437" width="54.85546875" style="134" customWidth="1"/>
    <col min="8438" max="8438" width="15.140625" style="134" customWidth="1"/>
    <col min="8439" max="8439" width="39" style="134" customWidth="1"/>
    <col min="8440" max="8440" width="14.85546875" style="134" customWidth="1"/>
    <col min="8441" max="8441" width="12.42578125" style="134" customWidth="1"/>
    <col min="8442" max="8442" width="13.85546875" style="134" customWidth="1"/>
    <col min="8443" max="8443" width="14.28515625" style="134" customWidth="1"/>
    <col min="8444" max="8444" width="17.28515625" style="134" bestFit="1" customWidth="1"/>
    <col min="8445" max="8445" width="17.28515625" style="134" customWidth="1"/>
    <col min="8446" max="8446" width="14.42578125" style="134" customWidth="1"/>
    <col min="8447" max="8447" width="15.28515625" style="134" customWidth="1"/>
    <col min="8448" max="8692" width="11.42578125" style="134"/>
    <col min="8693" max="8693" width="54.85546875" style="134" customWidth="1"/>
    <col min="8694" max="8694" width="15.140625" style="134" customWidth="1"/>
    <col min="8695" max="8695" width="39" style="134" customWidth="1"/>
    <col min="8696" max="8696" width="14.85546875" style="134" customWidth="1"/>
    <col min="8697" max="8697" width="12.42578125" style="134" customWidth="1"/>
    <col min="8698" max="8698" width="13.85546875" style="134" customWidth="1"/>
    <col min="8699" max="8699" width="14.28515625" style="134" customWidth="1"/>
    <col min="8700" max="8700" width="17.28515625" style="134" bestFit="1" customWidth="1"/>
    <col min="8701" max="8701" width="17.28515625" style="134" customWidth="1"/>
    <col min="8702" max="8702" width="14.42578125" style="134" customWidth="1"/>
    <col min="8703" max="8703" width="15.28515625" style="134" customWidth="1"/>
    <col min="8704" max="8948" width="11.42578125" style="134"/>
    <col min="8949" max="8949" width="54.85546875" style="134" customWidth="1"/>
    <col min="8950" max="8950" width="15.140625" style="134" customWidth="1"/>
    <col min="8951" max="8951" width="39" style="134" customWidth="1"/>
    <col min="8952" max="8952" width="14.85546875" style="134" customWidth="1"/>
    <col min="8953" max="8953" width="12.42578125" style="134" customWidth="1"/>
    <col min="8954" max="8954" width="13.85546875" style="134" customWidth="1"/>
    <col min="8955" max="8955" width="14.28515625" style="134" customWidth="1"/>
    <col min="8956" max="8956" width="17.28515625" style="134" bestFit="1" customWidth="1"/>
    <col min="8957" max="8957" width="17.28515625" style="134" customWidth="1"/>
    <col min="8958" max="8958" width="14.42578125" style="134" customWidth="1"/>
    <col min="8959" max="8959" width="15.28515625" style="134" customWidth="1"/>
    <col min="8960" max="9204" width="11.42578125" style="134"/>
    <col min="9205" max="9205" width="54.85546875" style="134" customWidth="1"/>
    <col min="9206" max="9206" width="15.140625" style="134" customWidth="1"/>
    <col min="9207" max="9207" width="39" style="134" customWidth="1"/>
    <col min="9208" max="9208" width="14.85546875" style="134" customWidth="1"/>
    <col min="9209" max="9209" width="12.42578125" style="134" customWidth="1"/>
    <col min="9210" max="9210" width="13.85546875" style="134" customWidth="1"/>
    <col min="9211" max="9211" width="14.28515625" style="134" customWidth="1"/>
    <col min="9212" max="9212" width="17.28515625" style="134" bestFit="1" customWidth="1"/>
    <col min="9213" max="9213" width="17.28515625" style="134" customWidth="1"/>
    <col min="9214" max="9214" width="14.42578125" style="134" customWidth="1"/>
    <col min="9215" max="9215" width="15.28515625" style="134" customWidth="1"/>
    <col min="9216" max="9460" width="11.42578125" style="134"/>
    <col min="9461" max="9461" width="54.85546875" style="134" customWidth="1"/>
    <col min="9462" max="9462" width="15.140625" style="134" customWidth="1"/>
    <col min="9463" max="9463" width="39" style="134" customWidth="1"/>
    <col min="9464" max="9464" width="14.85546875" style="134" customWidth="1"/>
    <col min="9465" max="9465" width="12.42578125" style="134" customWidth="1"/>
    <col min="9466" max="9466" width="13.85546875" style="134" customWidth="1"/>
    <col min="9467" max="9467" width="14.28515625" style="134" customWidth="1"/>
    <col min="9468" max="9468" width="17.28515625" style="134" bestFit="1" customWidth="1"/>
    <col min="9469" max="9469" width="17.28515625" style="134" customWidth="1"/>
    <col min="9470" max="9470" width="14.42578125" style="134" customWidth="1"/>
    <col min="9471" max="9471" width="15.28515625" style="134" customWidth="1"/>
    <col min="9472" max="9716" width="11.42578125" style="134"/>
    <col min="9717" max="9717" width="54.85546875" style="134" customWidth="1"/>
    <col min="9718" max="9718" width="15.140625" style="134" customWidth="1"/>
    <col min="9719" max="9719" width="39" style="134" customWidth="1"/>
    <col min="9720" max="9720" width="14.85546875" style="134" customWidth="1"/>
    <col min="9721" max="9721" width="12.42578125" style="134" customWidth="1"/>
    <col min="9722" max="9722" width="13.85546875" style="134" customWidth="1"/>
    <col min="9723" max="9723" width="14.28515625" style="134" customWidth="1"/>
    <col min="9724" max="9724" width="17.28515625" style="134" bestFit="1" customWidth="1"/>
    <col min="9725" max="9725" width="17.28515625" style="134" customWidth="1"/>
    <col min="9726" max="9726" width="14.42578125" style="134" customWidth="1"/>
    <col min="9727" max="9727" width="15.28515625" style="134" customWidth="1"/>
    <col min="9728" max="9972" width="11.42578125" style="134"/>
    <col min="9973" max="9973" width="54.85546875" style="134" customWidth="1"/>
    <col min="9974" max="9974" width="15.140625" style="134" customWidth="1"/>
    <col min="9975" max="9975" width="39" style="134" customWidth="1"/>
    <col min="9976" max="9976" width="14.85546875" style="134" customWidth="1"/>
    <col min="9977" max="9977" width="12.42578125" style="134" customWidth="1"/>
    <col min="9978" max="9978" width="13.85546875" style="134" customWidth="1"/>
    <col min="9979" max="9979" width="14.28515625" style="134" customWidth="1"/>
    <col min="9980" max="9980" width="17.28515625" style="134" bestFit="1" customWidth="1"/>
    <col min="9981" max="9981" width="17.28515625" style="134" customWidth="1"/>
    <col min="9982" max="9982" width="14.42578125" style="134" customWidth="1"/>
    <col min="9983" max="9983" width="15.28515625" style="134" customWidth="1"/>
    <col min="9984" max="10228" width="11.42578125" style="134"/>
    <col min="10229" max="10229" width="54.85546875" style="134" customWidth="1"/>
    <col min="10230" max="10230" width="15.140625" style="134" customWidth="1"/>
    <col min="10231" max="10231" width="39" style="134" customWidth="1"/>
    <col min="10232" max="10232" width="14.85546875" style="134" customWidth="1"/>
    <col min="10233" max="10233" width="12.42578125" style="134" customWidth="1"/>
    <col min="10234" max="10234" width="13.85546875" style="134" customWidth="1"/>
    <col min="10235" max="10235" width="14.28515625" style="134" customWidth="1"/>
    <col min="10236" max="10236" width="17.28515625" style="134" bestFit="1" customWidth="1"/>
    <col min="10237" max="10237" width="17.28515625" style="134" customWidth="1"/>
    <col min="10238" max="10238" width="14.42578125" style="134" customWidth="1"/>
    <col min="10239" max="10239" width="15.28515625" style="134" customWidth="1"/>
    <col min="10240" max="10484" width="11.42578125" style="134"/>
    <col min="10485" max="10485" width="54.85546875" style="134" customWidth="1"/>
    <col min="10486" max="10486" width="15.140625" style="134" customWidth="1"/>
    <col min="10487" max="10487" width="39" style="134" customWidth="1"/>
    <col min="10488" max="10488" width="14.85546875" style="134" customWidth="1"/>
    <col min="10489" max="10489" width="12.42578125" style="134" customWidth="1"/>
    <col min="10490" max="10490" width="13.85546875" style="134" customWidth="1"/>
    <col min="10491" max="10491" width="14.28515625" style="134" customWidth="1"/>
    <col min="10492" max="10492" width="17.28515625" style="134" bestFit="1" customWidth="1"/>
    <col min="10493" max="10493" width="17.28515625" style="134" customWidth="1"/>
    <col min="10494" max="10494" width="14.42578125" style="134" customWidth="1"/>
    <col min="10495" max="10495" width="15.28515625" style="134" customWidth="1"/>
    <col min="10496" max="10740" width="11.42578125" style="134"/>
    <col min="10741" max="10741" width="54.85546875" style="134" customWidth="1"/>
    <col min="10742" max="10742" width="15.140625" style="134" customWidth="1"/>
    <col min="10743" max="10743" width="39" style="134" customWidth="1"/>
    <col min="10744" max="10744" width="14.85546875" style="134" customWidth="1"/>
    <col min="10745" max="10745" width="12.42578125" style="134" customWidth="1"/>
    <col min="10746" max="10746" width="13.85546875" style="134" customWidth="1"/>
    <col min="10747" max="10747" width="14.28515625" style="134" customWidth="1"/>
    <col min="10748" max="10748" width="17.28515625" style="134" bestFit="1" customWidth="1"/>
    <col min="10749" max="10749" width="17.28515625" style="134" customWidth="1"/>
    <col min="10750" max="10750" width="14.42578125" style="134" customWidth="1"/>
    <col min="10751" max="10751" width="15.28515625" style="134" customWidth="1"/>
    <col min="10752" max="10996" width="11.42578125" style="134"/>
    <col min="10997" max="10997" width="54.85546875" style="134" customWidth="1"/>
    <col min="10998" max="10998" width="15.140625" style="134" customWidth="1"/>
    <col min="10999" max="10999" width="39" style="134" customWidth="1"/>
    <col min="11000" max="11000" width="14.85546875" style="134" customWidth="1"/>
    <col min="11001" max="11001" width="12.42578125" style="134" customWidth="1"/>
    <col min="11002" max="11002" width="13.85546875" style="134" customWidth="1"/>
    <col min="11003" max="11003" width="14.28515625" style="134" customWidth="1"/>
    <col min="11004" max="11004" width="17.28515625" style="134" bestFit="1" customWidth="1"/>
    <col min="11005" max="11005" width="17.28515625" style="134" customWidth="1"/>
    <col min="11006" max="11006" width="14.42578125" style="134" customWidth="1"/>
    <col min="11007" max="11007" width="15.28515625" style="134" customWidth="1"/>
    <col min="11008" max="11252" width="11.42578125" style="134"/>
    <col min="11253" max="11253" width="54.85546875" style="134" customWidth="1"/>
    <col min="11254" max="11254" width="15.140625" style="134" customWidth="1"/>
    <col min="11255" max="11255" width="39" style="134" customWidth="1"/>
    <col min="11256" max="11256" width="14.85546875" style="134" customWidth="1"/>
    <col min="11257" max="11257" width="12.42578125" style="134" customWidth="1"/>
    <col min="11258" max="11258" width="13.85546875" style="134" customWidth="1"/>
    <col min="11259" max="11259" width="14.28515625" style="134" customWidth="1"/>
    <col min="11260" max="11260" width="17.28515625" style="134" bestFit="1" customWidth="1"/>
    <col min="11261" max="11261" width="17.28515625" style="134" customWidth="1"/>
    <col min="11262" max="11262" width="14.42578125" style="134" customWidth="1"/>
    <col min="11263" max="11263" width="15.28515625" style="134" customWidth="1"/>
    <col min="11264" max="11508" width="11.42578125" style="134"/>
    <col min="11509" max="11509" width="54.85546875" style="134" customWidth="1"/>
    <col min="11510" max="11510" width="15.140625" style="134" customWidth="1"/>
    <col min="11511" max="11511" width="39" style="134" customWidth="1"/>
    <col min="11512" max="11512" width="14.85546875" style="134" customWidth="1"/>
    <col min="11513" max="11513" width="12.42578125" style="134" customWidth="1"/>
    <col min="11514" max="11514" width="13.85546875" style="134" customWidth="1"/>
    <col min="11515" max="11515" width="14.28515625" style="134" customWidth="1"/>
    <col min="11516" max="11516" width="17.28515625" style="134" bestFit="1" customWidth="1"/>
    <col min="11517" max="11517" width="17.28515625" style="134" customWidth="1"/>
    <col min="11518" max="11518" width="14.42578125" style="134" customWidth="1"/>
    <col min="11519" max="11519" width="15.28515625" style="134" customWidth="1"/>
    <col min="11520" max="11764" width="11.42578125" style="134"/>
    <col min="11765" max="11765" width="54.85546875" style="134" customWidth="1"/>
    <col min="11766" max="11766" width="15.140625" style="134" customWidth="1"/>
    <col min="11767" max="11767" width="39" style="134" customWidth="1"/>
    <col min="11768" max="11768" width="14.85546875" style="134" customWidth="1"/>
    <col min="11769" max="11769" width="12.42578125" style="134" customWidth="1"/>
    <col min="11770" max="11770" width="13.85546875" style="134" customWidth="1"/>
    <col min="11771" max="11771" width="14.28515625" style="134" customWidth="1"/>
    <col min="11772" max="11772" width="17.28515625" style="134" bestFit="1" customWidth="1"/>
    <col min="11773" max="11773" width="17.28515625" style="134" customWidth="1"/>
    <col min="11774" max="11774" width="14.42578125" style="134" customWidth="1"/>
    <col min="11775" max="11775" width="15.28515625" style="134" customWidth="1"/>
    <col min="11776" max="12020" width="11.42578125" style="134"/>
    <col min="12021" max="12021" width="54.85546875" style="134" customWidth="1"/>
    <col min="12022" max="12022" width="15.140625" style="134" customWidth="1"/>
    <col min="12023" max="12023" width="39" style="134" customWidth="1"/>
    <col min="12024" max="12024" width="14.85546875" style="134" customWidth="1"/>
    <col min="12025" max="12025" width="12.42578125" style="134" customWidth="1"/>
    <col min="12026" max="12026" width="13.85546875" style="134" customWidth="1"/>
    <col min="12027" max="12027" width="14.28515625" style="134" customWidth="1"/>
    <col min="12028" max="12028" width="17.28515625" style="134" bestFit="1" customWidth="1"/>
    <col min="12029" max="12029" width="17.28515625" style="134" customWidth="1"/>
    <col min="12030" max="12030" width="14.42578125" style="134" customWidth="1"/>
    <col min="12031" max="12031" width="15.28515625" style="134" customWidth="1"/>
    <col min="12032" max="12276" width="11.42578125" style="134"/>
    <col min="12277" max="12277" width="54.85546875" style="134" customWidth="1"/>
    <col min="12278" max="12278" width="15.140625" style="134" customWidth="1"/>
    <col min="12279" max="12279" width="39" style="134" customWidth="1"/>
    <col min="12280" max="12280" width="14.85546875" style="134" customWidth="1"/>
    <col min="12281" max="12281" width="12.42578125" style="134" customWidth="1"/>
    <col min="12282" max="12282" width="13.85546875" style="134" customWidth="1"/>
    <col min="12283" max="12283" width="14.28515625" style="134" customWidth="1"/>
    <col min="12284" max="12284" width="17.28515625" style="134" bestFit="1" customWidth="1"/>
    <col min="12285" max="12285" width="17.28515625" style="134" customWidth="1"/>
    <col min="12286" max="12286" width="14.42578125" style="134" customWidth="1"/>
    <col min="12287" max="12287" width="15.28515625" style="134" customWidth="1"/>
    <col min="12288" max="12532" width="11.42578125" style="134"/>
    <col min="12533" max="12533" width="54.85546875" style="134" customWidth="1"/>
    <col min="12534" max="12534" width="15.140625" style="134" customWidth="1"/>
    <col min="12535" max="12535" width="39" style="134" customWidth="1"/>
    <col min="12536" max="12536" width="14.85546875" style="134" customWidth="1"/>
    <col min="12537" max="12537" width="12.42578125" style="134" customWidth="1"/>
    <col min="12538" max="12538" width="13.85546875" style="134" customWidth="1"/>
    <col min="12539" max="12539" width="14.28515625" style="134" customWidth="1"/>
    <col min="12540" max="12540" width="17.28515625" style="134" bestFit="1" customWidth="1"/>
    <col min="12541" max="12541" width="17.28515625" style="134" customWidth="1"/>
    <col min="12542" max="12542" width="14.42578125" style="134" customWidth="1"/>
    <col min="12543" max="12543" width="15.28515625" style="134" customWidth="1"/>
    <col min="12544" max="12788" width="11.42578125" style="134"/>
    <col min="12789" max="12789" width="54.85546875" style="134" customWidth="1"/>
    <col min="12790" max="12790" width="15.140625" style="134" customWidth="1"/>
    <col min="12791" max="12791" width="39" style="134" customWidth="1"/>
    <col min="12792" max="12792" width="14.85546875" style="134" customWidth="1"/>
    <col min="12793" max="12793" width="12.42578125" style="134" customWidth="1"/>
    <col min="12794" max="12794" width="13.85546875" style="134" customWidth="1"/>
    <col min="12795" max="12795" width="14.28515625" style="134" customWidth="1"/>
    <col min="12796" max="12796" width="17.28515625" style="134" bestFit="1" customWidth="1"/>
    <col min="12797" max="12797" width="17.28515625" style="134" customWidth="1"/>
    <col min="12798" max="12798" width="14.42578125" style="134" customWidth="1"/>
    <col min="12799" max="12799" width="15.28515625" style="134" customWidth="1"/>
    <col min="12800" max="13044" width="11.42578125" style="134"/>
    <col min="13045" max="13045" width="54.85546875" style="134" customWidth="1"/>
    <col min="13046" max="13046" width="15.140625" style="134" customWidth="1"/>
    <col min="13047" max="13047" width="39" style="134" customWidth="1"/>
    <col min="13048" max="13048" width="14.85546875" style="134" customWidth="1"/>
    <col min="13049" max="13049" width="12.42578125" style="134" customWidth="1"/>
    <col min="13050" max="13050" width="13.85546875" style="134" customWidth="1"/>
    <col min="13051" max="13051" width="14.28515625" style="134" customWidth="1"/>
    <col min="13052" max="13052" width="17.28515625" style="134" bestFit="1" customWidth="1"/>
    <col min="13053" max="13053" width="17.28515625" style="134" customWidth="1"/>
    <col min="13054" max="13054" width="14.42578125" style="134" customWidth="1"/>
    <col min="13055" max="13055" width="15.28515625" style="134" customWidth="1"/>
    <col min="13056" max="13300" width="11.42578125" style="134"/>
    <col min="13301" max="13301" width="54.85546875" style="134" customWidth="1"/>
    <col min="13302" max="13302" width="15.140625" style="134" customWidth="1"/>
    <col min="13303" max="13303" width="39" style="134" customWidth="1"/>
    <col min="13304" max="13304" width="14.85546875" style="134" customWidth="1"/>
    <col min="13305" max="13305" width="12.42578125" style="134" customWidth="1"/>
    <col min="13306" max="13306" width="13.85546875" style="134" customWidth="1"/>
    <col min="13307" max="13307" width="14.28515625" style="134" customWidth="1"/>
    <col min="13308" max="13308" width="17.28515625" style="134" bestFit="1" customWidth="1"/>
    <col min="13309" max="13309" width="17.28515625" style="134" customWidth="1"/>
    <col min="13310" max="13310" width="14.42578125" style="134" customWidth="1"/>
    <col min="13311" max="13311" width="15.28515625" style="134" customWidth="1"/>
    <col min="13312" max="13556" width="11.42578125" style="134"/>
    <col min="13557" max="13557" width="54.85546875" style="134" customWidth="1"/>
    <col min="13558" max="13558" width="15.140625" style="134" customWidth="1"/>
    <col min="13559" max="13559" width="39" style="134" customWidth="1"/>
    <col min="13560" max="13560" width="14.85546875" style="134" customWidth="1"/>
    <col min="13561" max="13561" width="12.42578125" style="134" customWidth="1"/>
    <col min="13562" max="13562" width="13.85546875" style="134" customWidth="1"/>
    <col min="13563" max="13563" width="14.28515625" style="134" customWidth="1"/>
    <col min="13564" max="13564" width="17.28515625" style="134" bestFit="1" customWidth="1"/>
    <col min="13565" max="13565" width="17.28515625" style="134" customWidth="1"/>
    <col min="13566" max="13566" width="14.42578125" style="134" customWidth="1"/>
    <col min="13567" max="13567" width="15.28515625" style="134" customWidth="1"/>
    <col min="13568" max="13812" width="11.42578125" style="134"/>
    <col min="13813" max="13813" width="54.85546875" style="134" customWidth="1"/>
    <col min="13814" max="13814" width="15.140625" style="134" customWidth="1"/>
    <col min="13815" max="13815" width="39" style="134" customWidth="1"/>
    <col min="13816" max="13816" width="14.85546875" style="134" customWidth="1"/>
    <col min="13817" max="13817" width="12.42578125" style="134" customWidth="1"/>
    <col min="13818" max="13818" width="13.85546875" style="134" customWidth="1"/>
    <col min="13819" max="13819" width="14.28515625" style="134" customWidth="1"/>
    <col min="13820" max="13820" width="17.28515625" style="134" bestFit="1" customWidth="1"/>
    <col min="13821" max="13821" width="17.28515625" style="134" customWidth="1"/>
    <col min="13822" max="13822" width="14.42578125" style="134" customWidth="1"/>
    <col min="13823" max="13823" width="15.28515625" style="134" customWidth="1"/>
    <col min="13824" max="14068" width="11.42578125" style="134"/>
    <col min="14069" max="14069" width="54.85546875" style="134" customWidth="1"/>
    <col min="14070" max="14070" width="15.140625" style="134" customWidth="1"/>
    <col min="14071" max="14071" width="39" style="134" customWidth="1"/>
    <col min="14072" max="14072" width="14.85546875" style="134" customWidth="1"/>
    <col min="14073" max="14073" width="12.42578125" style="134" customWidth="1"/>
    <col min="14074" max="14074" width="13.85546875" style="134" customWidth="1"/>
    <col min="14075" max="14075" width="14.28515625" style="134" customWidth="1"/>
    <col min="14076" max="14076" width="17.28515625" style="134" bestFit="1" customWidth="1"/>
    <col min="14077" max="14077" width="17.28515625" style="134" customWidth="1"/>
    <col min="14078" max="14078" width="14.42578125" style="134" customWidth="1"/>
    <col min="14079" max="14079" width="15.28515625" style="134" customWidth="1"/>
    <col min="14080" max="14324" width="11.42578125" style="134"/>
    <col min="14325" max="14325" width="54.85546875" style="134" customWidth="1"/>
    <col min="14326" max="14326" width="15.140625" style="134" customWidth="1"/>
    <col min="14327" max="14327" width="39" style="134" customWidth="1"/>
    <col min="14328" max="14328" width="14.85546875" style="134" customWidth="1"/>
    <col min="14329" max="14329" width="12.42578125" style="134" customWidth="1"/>
    <col min="14330" max="14330" width="13.85546875" style="134" customWidth="1"/>
    <col min="14331" max="14331" width="14.28515625" style="134" customWidth="1"/>
    <col min="14332" max="14332" width="17.28515625" style="134" bestFit="1" customWidth="1"/>
    <col min="14333" max="14333" width="17.28515625" style="134" customWidth="1"/>
    <col min="14334" max="14334" width="14.42578125" style="134" customWidth="1"/>
    <col min="14335" max="14335" width="15.28515625" style="134" customWidth="1"/>
    <col min="14336" max="14580" width="11.42578125" style="134"/>
    <col min="14581" max="14581" width="54.85546875" style="134" customWidth="1"/>
    <col min="14582" max="14582" width="15.140625" style="134" customWidth="1"/>
    <col min="14583" max="14583" width="39" style="134" customWidth="1"/>
    <col min="14584" max="14584" width="14.85546875" style="134" customWidth="1"/>
    <col min="14585" max="14585" width="12.42578125" style="134" customWidth="1"/>
    <col min="14586" max="14586" width="13.85546875" style="134" customWidth="1"/>
    <col min="14587" max="14587" width="14.28515625" style="134" customWidth="1"/>
    <col min="14588" max="14588" width="17.28515625" style="134" bestFit="1" customWidth="1"/>
    <col min="14589" max="14589" width="17.28515625" style="134" customWidth="1"/>
    <col min="14590" max="14590" width="14.42578125" style="134" customWidth="1"/>
    <col min="14591" max="14591" width="15.28515625" style="134" customWidth="1"/>
    <col min="14592" max="14836" width="11.42578125" style="134"/>
    <col min="14837" max="14837" width="54.85546875" style="134" customWidth="1"/>
    <col min="14838" max="14838" width="15.140625" style="134" customWidth="1"/>
    <col min="14839" max="14839" width="39" style="134" customWidth="1"/>
    <col min="14840" max="14840" width="14.85546875" style="134" customWidth="1"/>
    <col min="14841" max="14841" width="12.42578125" style="134" customWidth="1"/>
    <col min="14842" max="14842" width="13.85546875" style="134" customWidth="1"/>
    <col min="14843" max="14843" width="14.28515625" style="134" customWidth="1"/>
    <col min="14844" max="14844" width="17.28515625" style="134" bestFit="1" customWidth="1"/>
    <col min="14845" max="14845" width="17.28515625" style="134" customWidth="1"/>
    <col min="14846" max="14846" width="14.42578125" style="134" customWidth="1"/>
    <col min="14847" max="14847" width="15.28515625" style="134" customWidth="1"/>
    <col min="14848" max="15092" width="11.42578125" style="134"/>
    <col min="15093" max="15093" width="54.85546875" style="134" customWidth="1"/>
    <col min="15094" max="15094" width="15.140625" style="134" customWidth="1"/>
    <col min="15095" max="15095" width="39" style="134" customWidth="1"/>
    <col min="15096" max="15096" width="14.85546875" style="134" customWidth="1"/>
    <col min="15097" max="15097" width="12.42578125" style="134" customWidth="1"/>
    <col min="15098" max="15098" width="13.85546875" style="134" customWidth="1"/>
    <col min="15099" max="15099" width="14.28515625" style="134" customWidth="1"/>
    <col min="15100" max="15100" width="17.28515625" style="134" bestFit="1" customWidth="1"/>
    <col min="15101" max="15101" width="17.28515625" style="134" customWidth="1"/>
    <col min="15102" max="15102" width="14.42578125" style="134" customWidth="1"/>
    <col min="15103" max="15103" width="15.28515625" style="134" customWidth="1"/>
    <col min="15104" max="15348" width="11.42578125" style="134"/>
    <col min="15349" max="15349" width="54.85546875" style="134" customWidth="1"/>
    <col min="15350" max="15350" width="15.140625" style="134" customWidth="1"/>
    <col min="15351" max="15351" width="39" style="134" customWidth="1"/>
    <col min="15352" max="15352" width="14.85546875" style="134" customWidth="1"/>
    <col min="15353" max="15353" width="12.42578125" style="134" customWidth="1"/>
    <col min="15354" max="15354" width="13.85546875" style="134" customWidth="1"/>
    <col min="15355" max="15355" width="14.28515625" style="134" customWidth="1"/>
    <col min="15356" max="15356" width="17.28515625" style="134" bestFit="1" customWidth="1"/>
    <col min="15357" max="15357" width="17.28515625" style="134" customWidth="1"/>
    <col min="15358" max="15358" width="14.42578125" style="134" customWidth="1"/>
    <col min="15359" max="15359" width="15.28515625" style="134" customWidth="1"/>
    <col min="15360" max="15604" width="11.42578125" style="134"/>
    <col min="15605" max="15605" width="54.85546875" style="134" customWidth="1"/>
    <col min="15606" max="15606" width="15.140625" style="134" customWidth="1"/>
    <col min="15607" max="15607" width="39" style="134" customWidth="1"/>
    <col min="15608" max="15608" width="14.85546875" style="134" customWidth="1"/>
    <col min="15609" max="15609" width="12.42578125" style="134" customWidth="1"/>
    <col min="15610" max="15610" width="13.85546875" style="134" customWidth="1"/>
    <col min="15611" max="15611" width="14.28515625" style="134" customWidth="1"/>
    <col min="15612" max="15612" width="17.28515625" style="134" bestFit="1" customWidth="1"/>
    <col min="15613" max="15613" width="17.28515625" style="134" customWidth="1"/>
    <col min="15614" max="15614" width="14.42578125" style="134" customWidth="1"/>
    <col min="15615" max="15615" width="15.28515625" style="134" customWidth="1"/>
    <col min="15616" max="15860" width="11.42578125" style="134"/>
    <col min="15861" max="15861" width="54.85546875" style="134" customWidth="1"/>
    <col min="15862" max="15862" width="15.140625" style="134" customWidth="1"/>
    <col min="15863" max="15863" width="39" style="134" customWidth="1"/>
    <col min="15864" max="15864" width="14.85546875" style="134" customWidth="1"/>
    <col min="15865" max="15865" width="12.42578125" style="134" customWidth="1"/>
    <col min="15866" max="15866" width="13.85546875" style="134" customWidth="1"/>
    <col min="15867" max="15867" width="14.28515625" style="134" customWidth="1"/>
    <col min="15868" max="15868" width="17.28515625" style="134" bestFit="1" customWidth="1"/>
    <col min="15869" max="15869" width="17.28515625" style="134" customWidth="1"/>
    <col min="15870" max="15870" width="14.42578125" style="134" customWidth="1"/>
    <col min="15871" max="15871" width="15.28515625" style="134" customWidth="1"/>
    <col min="15872" max="16116" width="11.42578125" style="134"/>
    <col min="16117" max="16117" width="54.85546875" style="134" customWidth="1"/>
    <col min="16118" max="16118" width="15.140625" style="134" customWidth="1"/>
    <col min="16119" max="16119" width="39" style="134" customWidth="1"/>
    <col min="16120" max="16120" width="14.85546875" style="134" customWidth="1"/>
    <col min="16121" max="16121" width="12.42578125" style="134" customWidth="1"/>
    <col min="16122" max="16122" width="13.85546875" style="134" customWidth="1"/>
    <col min="16123" max="16123" width="14.28515625" style="134" customWidth="1"/>
    <col min="16124" max="16124" width="17.28515625" style="134" bestFit="1" customWidth="1"/>
    <col min="16125" max="16125" width="17.28515625" style="134" customWidth="1"/>
    <col min="16126" max="16126" width="14.42578125" style="134" customWidth="1"/>
    <col min="16127" max="16127" width="15.28515625" style="134" customWidth="1"/>
    <col min="16128" max="16384" width="11.42578125" style="134"/>
  </cols>
  <sheetData>
    <row r="6" spans="1:8" ht="18.75" x14ac:dyDescent="0.3">
      <c r="A6" s="697" t="s">
        <v>1</v>
      </c>
      <c r="B6" s="697"/>
      <c r="C6" s="697"/>
      <c r="D6" s="697"/>
      <c r="E6" s="697"/>
      <c r="F6" s="697"/>
    </row>
    <row r="7" spans="1:8" ht="20.25" x14ac:dyDescent="0.3">
      <c r="A7" s="698" t="s">
        <v>2</v>
      </c>
      <c r="B7" s="698"/>
      <c r="C7" s="698"/>
      <c r="D7" s="698"/>
      <c r="E7" s="698"/>
      <c r="F7" s="698"/>
    </row>
    <row r="8" spans="1:8" x14ac:dyDescent="0.25">
      <c r="A8" s="673" t="s">
        <v>1260</v>
      </c>
      <c r="B8" s="673"/>
      <c r="C8" s="673"/>
      <c r="D8" s="673"/>
      <c r="E8" s="673"/>
      <c r="F8" s="673"/>
    </row>
    <row r="9" spans="1:8" ht="16.5" thickBot="1" x14ac:dyDescent="0.3"/>
    <row r="10" spans="1:8" s="124" customFormat="1" ht="31.5" x14ac:dyDescent="0.25">
      <c r="A10" s="189" t="s">
        <v>4</v>
      </c>
      <c r="B10" s="189" t="s">
        <v>5</v>
      </c>
      <c r="C10" s="189" t="s">
        <v>6</v>
      </c>
      <c r="D10" s="189" t="s">
        <v>7</v>
      </c>
      <c r="E10" s="189" t="s">
        <v>1278</v>
      </c>
      <c r="F10" s="189" t="s">
        <v>10</v>
      </c>
      <c r="G10" s="321" t="s">
        <v>1279</v>
      </c>
      <c r="H10" s="324"/>
    </row>
    <row r="11" spans="1:8" s="295" customFormat="1" ht="30.75" thickBot="1" x14ac:dyDescent="0.3">
      <c r="A11" s="193">
        <v>1</v>
      </c>
      <c r="B11" s="194" t="s">
        <v>1275</v>
      </c>
      <c r="C11" s="197" t="s">
        <v>1276</v>
      </c>
      <c r="D11" s="196" t="s">
        <v>1277</v>
      </c>
      <c r="E11" s="61">
        <v>50000</v>
      </c>
      <c r="F11" s="54">
        <f>+E11*10%</f>
        <v>5000</v>
      </c>
      <c r="G11" s="322">
        <f>+E11-F11</f>
        <v>45000</v>
      </c>
      <c r="H11" s="325"/>
    </row>
    <row r="12" spans="1:8" s="295" customFormat="1" ht="16.5" thickBot="1" x14ac:dyDescent="0.3">
      <c r="A12" s="202" t="s">
        <v>1263</v>
      </c>
      <c r="B12" s="198"/>
      <c r="C12" s="199"/>
      <c r="D12" s="200"/>
      <c r="E12" s="203">
        <f>SUM(E11)</f>
        <v>50000</v>
      </c>
      <c r="F12" s="58">
        <f>SUM(F11)</f>
        <v>5000</v>
      </c>
      <c r="G12" s="323">
        <f>SUM(G11)</f>
        <v>45000</v>
      </c>
      <c r="H12" s="325"/>
    </row>
    <row r="13" spans="1:8" s="295" customFormat="1" ht="16.5" thickBot="1" x14ac:dyDescent="0.3">
      <c r="A13" s="53"/>
      <c r="B13" s="59"/>
      <c r="C13" s="155"/>
      <c r="D13" s="191"/>
      <c r="E13" s="192"/>
      <c r="F13" s="55"/>
      <c r="G13" s="192"/>
      <c r="H13" s="325"/>
    </row>
    <row r="14" spans="1:8" x14ac:dyDescent="0.25">
      <c r="A14" s="168" t="s">
        <v>1240</v>
      </c>
      <c r="B14" s="177">
        <f>+E12</f>
        <v>50000</v>
      </c>
      <c r="C14" s="115"/>
      <c r="D14" s="115"/>
      <c r="E14" s="115"/>
      <c r="F14" s="115"/>
      <c r="G14" s="63"/>
    </row>
    <row r="15" spans="1:8" x14ac:dyDescent="0.25">
      <c r="A15" s="169" t="s">
        <v>1241</v>
      </c>
      <c r="B15" s="118">
        <v>0</v>
      </c>
      <c r="C15" s="115"/>
      <c r="D15" s="115"/>
      <c r="E15" s="115"/>
      <c r="F15" s="115"/>
      <c r="G15" s="63"/>
    </row>
    <row r="16" spans="1:8" x14ac:dyDescent="0.25">
      <c r="A16" s="178" t="s">
        <v>1280</v>
      </c>
      <c r="B16" s="179">
        <f>+F11</f>
        <v>5000</v>
      </c>
      <c r="C16" s="115"/>
      <c r="D16" s="115"/>
      <c r="E16" s="115"/>
      <c r="F16" s="115"/>
      <c r="G16" s="63"/>
    </row>
    <row r="17" spans="1:15" x14ac:dyDescent="0.25">
      <c r="A17" s="178" t="s">
        <v>1261</v>
      </c>
      <c r="B17" s="119">
        <v>0</v>
      </c>
      <c r="C17" s="115"/>
      <c r="D17" s="115"/>
      <c r="E17" s="115"/>
      <c r="F17" s="115"/>
      <c r="G17" s="63"/>
    </row>
    <row r="18" spans="1:15" ht="16.5" thickBot="1" x14ac:dyDescent="0.3">
      <c r="A18" s="180" t="s">
        <v>1257</v>
      </c>
      <c r="B18" s="181">
        <f>+B14-B16</f>
        <v>45000</v>
      </c>
      <c r="C18" s="115"/>
      <c r="D18" s="115"/>
      <c r="E18" s="115"/>
      <c r="F18" s="115"/>
      <c r="G18" s="63"/>
    </row>
    <row r="19" spans="1:15" x14ac:dyDescent="0.25">
      <c r="A19" s="182"/>
      <c r="F19" s="115"/>
    </row>
    <row r="20" spans="1:15" s="308" customFormat="1" x14ac:dyDescent="0.25">
      <c r="A20" s="184"/>
      <c r="B20" s="184"/>
      <c r="C20" s="184"/>
      <c r="D20" s="184"/>
      <c r="E20" s="184"/>
      <c r="F20" s="115"/>
      <c r="G20" s="184"/>
      <c r="H20" s="326"/>
      <c r="I20" s="326"/>
      <c r="J20" s="326"/>
      <c r="K20" s="326"/>
      <c r="L20" s="326"/>
      <c r="M20" s="326"/>
      <c r="N20" s="326"/>
      <c r="O20" s="326"/>
    </row>
    <row r="21" spans="1:15" s="308" customFormat="1" x14ac:dyDescent="0.25">
      <c r="A21" s="121"/>
      <c r="B21" s="62"/>
      <c r="C21" s="62"/>
      <c r="D21" s="62"/>
      <c r="E21" s="62"/>
      <c r="F21" s="60"/>
      <c r="G21" s="121"/>
    </row>
    <row r="22" spans="1:15" x14ac:dyDescent="0.25">
      <c r="A22" s="121"/>
      <c r="B22" s="121"/>
      <c r="C22" s="121"/>
      <c r="D22" s="121"/>
      <c r="F22" s="672"/>
    </row>
    <row r="23" spans="1:15" x14ac:dyDescent="0.25">
      <c r="A23" s="126" t="s">
        <v>1235</v>
      </c>
      <c r="B23" s="127" t="s">
        <v>1242</v>
      </c>
      <c r="C23" s="127" t="s">
        <v>1258</v>
      </c>
      <c r="D23" s="126" t="s">
        <v>1259</v>
      </c>
      <c r="E23" s="673" t="s">
        <v>1226</v>
      </c>
      <c r="F23" s="673"/>
      <c r="G23" s="121"/>
    </row>
    <row r="24" spans="1:15" x14ac:dyDescent="0.25">
      <c r="A24" s="129" t="s">
        <v>1243</v>
      </c>
      <c r="B24" s="120" t="s">
        <v>1244</v>
      </c>
      <c r="C24" s="129" t="s">
        <v>1245</v>
      </c>
      <c r="D24" s="128" t="s">
        <v>1246</v>
      </c>
      <c r="E24" s="676" t="s">
        <v>1227</v>
      </c>
      <c r="F24" s="676"/>
      <c r="G24" s="670"/>
    </row>
    <row r="25" spans="1:15" x14ac:dyDescent="0.25">
      <c r="A25" s="127" t="s">
        <v>1247</v>
      </c>
      <c r="B25" s="127" t="s">
        <v>1248</v>
      </c>
      <c r="C25" s="127" t="s">
        <v>1249</v>
      </c>
      <c r="D25" s="127" t="s">
        <v>1250</v>
      </c>
      <c r="E25" s="674" t="s">
        <v>1251</v>
      </c>
      <c r="F25" s="674"/>
      <c r="G25" s="671"/>
    </row>
    <row r="26" spans="1:15" x14ac:dyDescent="0.25">
      <c r="F26" s="183"/>
    </row>
  </sheetData>
  <mergeCells count="6">
    <mergeCell ref="E25:F25"/>
    <mergeCell ref="A6:F6"/>
    <mergeCell ref="A7:F7"/>
    <mergeCell ref="A8:F8"/>
    <mergeCell ref="E23:F23"/>
    <mergeCell ref="E24:F24"/>
  </mergeCells>
  <pageMargins left="0.25" right="0.25" top="0.75" bottom="0.75" header="0.3" footer="0.3"/>
  <pageSetup paperSize="9" scale="50" orientation="landscape" r:id="rId1"/>
  <headerFooter>
    <oddFooter>&amp;R&amp;P de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1"/>
  <sheetViews>
    <sheetView workbookViewId="0">
      <selection activeCell="D27" sqref="D27"/>
    </sheetView>
  </sheetViews>
  <sheetFormatPr baseColWidth="10" defaultColWidth="11.42578125" defaultRowHeight="15.75" x14ac:dyDescent="0.25"/>
  <cols>
    <col min="1" max="1" width="28.7109375" style="62" bestFit="1" customWidth="1"/>
    <col min="2" max="2" width="33.42578125" style="62" customWidth="1"/>
    <col min="3" max="3" width="38.28515625" style="62" customWidth="1"/>
    <col min="4" max="4" width="37.28515625" style="62" customWidth="1"/>
    <col min="5" max="5" width="33.28515625" style="62" customWidth="1"/>
    <col min="6" max="6" width="39.5703125" style="62" customWidth="1"/>
    <col min="7" max="7" width="23.85546875" style="62" customWidth="1"/>
    <col min="8" max="8" width="18.85546875" style="62" customWidth="1"/>
    <col min="9" max="16384" width="11.42578125" style="62"/>
  </cols>
  <sheetData>
    <row r="1" spans="1:8" x14ac:dyDescent="0.25">
      <c r="B1" s="138"/>
      <c r="C1" s="138"/>
      <c r="D1" s="138"/>
      <c r="E1" s="138"/>
      <c r="F1" s="138"/>
      <c r="G1" s="138"/>
    </row>
    <row r="2" spans="1:8" x14ac:dyDescent="0.25">
      <c r="B2" s="138"/>
      <c r="C2" s="138"/>
      <c r="D2" s="138"/>
      <c r="E2" s="138"/>
      <c r="F2" s="138"/>
      <c r="G2" s="138"/>
    </row>
    <row r="3" spans="1:8" x14ac:dyDescent="0.25">
      <c r="B3" s="138"/>
      <c r="C3" s="138"/>
      <c r="D3" s="138"/>
      <c r="E3" s="138"/>
      <c r="F3" s="138"/>
      <c r="G3" s="138"/>
    </row>
    <row r="4" spans="1:8" x14ac:dyDescent="0.25">
      <c r="B4" s="138"/>
      <c r="C4" s="138"/>
      <c r="D4" s="138"/>
      <c r="E4" s="138"/>
      <c r="F4" s="138"/>
      <c r="G4" s="138"/>
    </row>
    <row r="5" spans="1:8" x14ac:dyDescent="0.25">
      <c r="B5" s="673" t="s">
        <v>1</v>
      </c>
      <c r="C5" s="673"/>
      <c r="D5" s="673"/>
      <c r="E5" s="673"/>
      <c r="F5" s="673"/>
      <c r="G5" s="673"/>
      <c r="H5" s="673"/>
    </row>
    <row r="6" spans="1:8" x14ac:dyDescent="0.25">
      <c r="B6" s="673" t="s">
        <v>2</v>
      </c>
      <c r="C6" s="673"/>
      <c r="D6" s="673"/>
      <c r="E6" s="673"/>
      <c r="F6" s="673"/>
      <c r="G6" s="673"/>
      <c r="H6" s="673"/>
    </row>
    <row r="7" spans="1:8" x14ac:dyDescent="0.25">
      <c r="B7" s="673" t="s">
        <v>1306</v>
      </c>
      <c r="C7" s="673"/>
      <c r="D7" s="673"/>
      <c r="E7" s="673"/>
      <c r="F7" s="673"/>
      <c r="G7" s="673"/>
      <c r="H7" s="673"/>
    </row>
    <row r="8" spans="1:8" x14ac:dyDescent="0.25">
      <c r="B8" s="673"/>
      <c r="C8" s="673"/>
      <c r="D8" s="673"/>
      <c r="E8" s="673"/>
      <c r="F8" s="673"/>
      <c r="G8" s="673"/>
    </row>
    <row r="9" spans="1:8" x14ac:dyDescent="0.25">
      <c r="A9" s="78"/>
      <c r="B9" s="143"/>
      <c r="C9" s="143"/>
      <c r="D9" s="143"/>
      <c r="E9" s="143"/>
      <c r="F9" s="67"/>
      <c r="G9" s="67"/>
      <c r="H9" s="67"/>
    </row>
    <row r="10" spans="1:8" x14ac:dyDescent="0.25">
      <c r="A10" s="78"/>
      <c r="B10" s="143"/>
      <c r="C10" s="143"/>
      <c r="D10" s="143"/>
      <c r="E10" s="143"/>
      <c r="F10" s="67" t="s">
        <v>1223</v>
      </c>
      <c r="G10" s="67"/>
      <c r="H10" s="67"/>
    </row>
    <row r="11" spans="1:8" x14ac:dyDescent="0.25">
      <c r="A11" s="207" t="s">
        <v>808</v>
      </c>
      <c r="B11" s="69" t="s">
        <v>5</v>
      </c>
      <c r="C11" s="69" t="s">
        <v>809</v>
      </c>
      <c r="D11" s="69" t="s">
        <v>7</v>
      </c>
      <c r="E11" s="69" t="s">
        <v>1282</v>
      </c>
      <c r="F11" s="69" t="s">
        <v>1224</v>
      </c>
      <c r="G11" s="69" t="s">
        <v>811</v>
      </c>
      <c r="H11" s="69" t="s">
        <v>0</v>
      </c>
    </row>
    <row r="12" spans="1:8" ht="17.25" x14ac:dyDescent="0.3">
      <c r="A12" s="208"/>
      <c r="B12" s="252" t="s">
        <v>1225</v>
      </c>
      <c r="C12" s="252"/>
      <c r="D12" s="252"/>
      <c r="E12" s="252"/>
      <c r="F12" s="253"/>
      <c r="G12" s="254"/>
      <c r="H12" s="254"/>
    </row>
    <row r="13" spans="1:8" ht="31.5" x14ac:dyDescent="0.25">
      <c r="A13" s="209">
        <v>1</v>
      </c>
      <c r="B13" s="37" t="s">
        <v>299</v>
      </c>
      <c r="C13" s="38" t="s">
        <v>300</v>
      </c>
      <c r="D13" s="38" t="s">
        <v>301</v>
      </c>
      <c r="E13" s="27">
        <v>0</v>
      </c>
      <c r="F13" s="147">
        <v>52000</v>
      </c>
      <c r="G13" s="29">
        <f>(E13+F13)*0.25</f>
        <v>13000</v>
      </c>
      <c r="H13" s="255">
        <f>SUM(E13+F13-G13)</f>
        <v>39000</v>
      </c>
    </row>
    <row r="14" spans="1:8" x14ac:dyDescent="0.25">
      <c r="A14" s="209">
        <v>13</v>
      </c>
      <c r="B14" s="40" t="s">
        <v>322</v>
      </c>
      <c r="C14" s="41" t="s">
        <v>323</v>
      </c>
      <c r="D14" s="42" t="s">
        <v>324</v>
      </c>
      <c r="E14" s="27">
        <v>0</v>
      </c>
      <c r="F14" s="255">
        <v>46800</v>
      </c>
      <c r="G14" s="29">
        <f>(E14+F14)*0.25</f>
        <v>11700</v>
      </c>
      <c r="H14" s="255">
        <f>SUM(E14+F14-G14)</f>
        <v>35100</v>
      </c>
    </row>
    <row r="15" spans="1:8" x14ac:dyDescent="0.25">
      <c r="A15" s="209">
        <v>23</v>
      </c>
      <c r="B15" s="40" t="s">
        <v>342</v>
      </c>
      <c r="C15" s="41" t="s">
        <v>343</v>
      </c>
      <c r="D15" s="42" t="s">
        <v>344</v>
      </c>
      <c r="E15" s="27">
        <v>0</v>
      </c>
      <c r="F15" s="255">
        <v>46800</v>
      </c>
      <c r="G15" s="29">
        <f>(E15+F15)*0.25</f>
        <v>11700</v>
      </c>
      <c r="H15" s="255">
        <f>SUM(E15+F15-G15)</f>
        <v>35100</v>
      </c>
    </row>
    <row r="16" spans="1:8" ht="31.5" x14ac:dyDescent="0.25">
      <c r="A16" s="209">
        <v>37</v>
      </c>
      <c r="B16" s="40" t="s">
        <v>361</v>
      </c>
      <c r="C16" s="41" t="s">
        <v>362</v>
      </c>
      <c r="D16" s="42" t="s">
        <v>324</v>
      </c>
      <c r="E16" s="27">
        <v>0</v>
      </c>
      <c r="F16" s="255">
        <v>46800</v>
      </c>
      <c r="G16" s="29">
        <f>(E16+F16)*0.25</f>
        <v>11700</v>
      </c>
      <c r="H16" s="255">
        <f>SUM(E16+F16-G16)</f>
        <v>35100</v>
      </c>
    </row>
    <row r="17" spans="1:8" ht="31.5" x14ac:dyDescent="0.25">
      <c r="A17" s="209">
        <v>47</v>
      </c>
      <c r="B17" s="40" t="s">
        <v>374</v>
      </c>
      <c r="C17" s="41" t="s">
        <v>375</v>
      </c>
      <c r="D17" s="42" t="s">
        <v>324</v>
      </c>
      <c r="E17" s="27">
        <v>0</v>
      </c>
      <c r="F17" s="255">
        <v>46800</v>
      </c>
      <c r="G17" s="29">
        <f>(E17+F17)*0.25</f>
        <v>11700</v>
      </c>
      <c r="H17" s="255">
        <f>SUM(E17+F17-G17)</f>
        <v>35100</v>
      </c>
    </row>
    <row r="18" spans="1:8" x14ac:dyDescent="0.25">
      <c r="A18" s="716"/>
      <c r="B18" s="717"/>
      <c r="C18" s="717"/>
      <c r="D18" s="717"/>
      <c r="E18" s="717"/>
      <c r="F18" s="717"/>
      <c r="G18" s="717"/>
      <c r="H18" s="718"/>
    </row>
    <row r="19" spans="1:8" x14ac:dyDescent="0.25">
      <c r="A19" s="208"/>
      <c r="B19" s="256" t="s">
        <v>387</v>
      </c>
      <c r="C19" s="257"/>
      <c r="D19" s="257"/>
      <c r="E19" s="257"/>
      <c r="F19" s="255"/>
      <c r="G19" s="255"/>
      <c r="H19" s="255"/>
    </row>
    <row r="20" spans="1:8" x14ac:dyDescent="0.25">
      <c r="A20" s="209">
        <v>58</v>
      </c>
      <c r="B20" s="40" t="s">
        <v>388</v>
      </c>
      <c r="C20" s="41" t="s">
        <v>61</v>
      </c>
      <c r="D20" s="42" t="s">
        <v>389</v>
      </c>
      <c r="E20" s="27">
        <v>0</v>
      </c>
      <c r="F20" s="255">
        <v>20000</v>
      </c>
      <c r="G20" s="29">
        <f>(E20+F20)*0.25</f>
        <v>5000</v>
      </c>
      <c r="H20" s="255">
        <f>SUM(E20+F20-G20)</f>
        <v>15000</v>
      </c>
    </row>
    <row r="21" spans="1:8" x14ac:dyDescent="0.25">
      <c r="A21" s="716"/>
      <c r="B21" s="717"/>
      <c r="C21" s="717"/>
      <c r="D21" s="717"/>
      <c r="E21" s="717"/>
      <c r="F21" s="717"/>
      <c r="G21" s="717"/>
      <c r="H21" s="718"/>
    </row>
    <row r="22" spans="1:8" x14ac:dyDescent="0.25">
      <c r="A22" s="714" t="s">
        <v>1170</v>
      </c>
      <c r="B22" s="715"/>
      <c r="C22" s="167"/>
      <c r="D22" s="167"/>
      <c r="E22" s="166">
        <f>SUM(E13:E21)</f>
        <v>0</v>
      </c>
      <c r="F22" s="166">
        <f>SUM(F13:F21)</f>
        <v>259200</v>
      </c>
      <c r="G22" s="166">
        <f>SUM(G13:G21)</f>
        <v>64800</v>
      </c>
      <c r="H22" s="166">
        <f>SUM(H13:H21)</f>
        <v>194400</v>
      </c>
    </row>
    <row r="23" spans="1:8" ht="16.5" thickBot="1" x14ac:dyDescent="0.3">
      <c r="A23" s="115"/>
      <c r="B23" s="115"/>
      <c r="C23" s="115"/>
      <c r="D23" s="115"/>
      <c r="E23" s="115"/>
      <c r="F23" s="115"/>
      <c r="G23" s="115"/>
      <c r="H23" s="115"/>
    </row>
    <row r="24" spans="1:8" s="63" customFormat="1" ht="16.5" thickBot="1" x14ac:dyDescent="0.3">
      <c r="A24" s="116" t="s">
        <v>1171</v>
      </c>
      <c r="B24" s="116" t="s">
        <v>1283</v>
      </c>
      <c r="C24" s="115"/>
      <c r="D24" s="115"/>
      <c r="E24" s="115"/>
      <c r="F24" s="56"/>
      <c r="G24" s="56"/>
    </row>
    <row r="25" spans="1:8" s="63" customFormat="1" x14ac:dyDescent="0.25">
      <c r="A25" s="168" t="s">
        <v>1240</v>
      </c>
      <c r="B25" s="177">
        <f>+F22</f>
        <v>259200</v>
      </c>
      <c r="C25" s="115"/>
      <c r="D25" s="115"/>
      <c r="E25" s="115"/>
      <c r="F25" s="115"/>
    </row>
    <row r="26" spans="1:8" s="63" customFormat="1" x14ac:dyDescent="0.25">
      <c r="A26" s="169" t="s">
        <v>1241</v>
      </c>
      <c r="B26" s="118">
        <v>0</v>
      </c>
      <c r="C26" s="115"/>
      <c r="D26" s="115"/>
      <c r="E26" s="115"/>
      <c r="F26" s="115"/>
    </row>
    <row r="27" spans="1:8" s="63" customFormat="1" x14ac:dyDescent="0.25">
      <c r="A27" s="178" t="s">
        <v>1280</v>
      </c>
      <c r="B27" s="179">
        <f>+G22</f>
        <v>64800</v>
      </c>
      <c r="C27" s="115"/>
      <c r="D27" s="115"/>
      <c r="E27" s="115"/>
      <c r="F27" s="115"/>
    </row>
    <row r="28" spans="1:8" ht="16.5" thickBot="1" x14ac:dyDescent="0.3">
      <c r="A28" s="180" t="s">
        <v>1257</v>
      </c>
      <c r="B28" s="181">
        <f>+B25-B27</f>
        <v>194400</v>
      </c>
      <c r="C28" s="115"/>
      <c r="D28" s="115"/>
      <c r="E28" s="115"/>
      <c r="F28" s="115"/>
      <c r="G28" s="63"/>
      <c r="H28" s="63"/>
    </row>
    <row r="29" spans="1:8" x14ac:dyDescent="0.25">
      <c r="B29" s="138"/>
      <c r="C29" s="138"/>
      <c r="D29" s="138"/>
      <c r="E29" s="138"/>
      <c r="F29" s="138"/>
      <c r="G29" s="138"/>
    </row>
    <row r="30" spans="1:8" x14ac:dyDescent="0.25">
      <c r="B30" s="138"/>
      <c r="C30" s="138"/>
      <c r="D30" s="138"/>
      <c r="E30" s="138"/>
      <c r="F30" s="138"/>
      <c r="G30" s="138"/>
    </row>
    <row r="31" spans="1:8" x14ac:dyDescent="0.25">
      <c r="B31" s="138"/>
      <c r="C31" s="138"/>
      <c r="D31" s="138"/>
      <c r="E31" s="138"/>
      <c r="F31" s="138"/>
      <c r="G31" s="138"/>
    </row>
    <row r="32" spans="1:8" x14ac:dyDescent="0.25">
      <c r="B32" s="138"/>
      <c r="C32" s="138"/>
      <c r="D32" s="138"/>
      <c r="E32" s="138"/>
      <c r="F32" s="138"/>
    </row>
    <row r="33" spans="1:8" x14ac:dyDescent="0.25">
      <c r="A33" s="250"/>
      <c r="B33" s="242" t="s">
        <v>563</v>
      </c>
      <c r="C33" s="242" t="s">
        <v>680</v>
      </c>
      <c r="D33" s="242" t="s">
        <v>555</v>
      </c>
      <c r="E33" s="242" t="s">
        <v>1175</v>
      </c>
      <c r="F33" s="251" t="s">
        <v>299</v>
      </c>
      <c r="G33" s="251"/>
    </row>
    <row r="34" spans="1:8" x14ac:dyDescent="0.25">
      <c r="A34" s="249"/>
      <c r="B34" s="243" t="s">
        <v>1176</v>
      </c>
      <c r="C34" s="243" t="s">
        <v>1177</v>
      </c>
      <c r="D34" s="244" t="s">
        <v>1178</v>
      </c>
      <c r="E34" s="244" t="s">
        <v>1179</v>
      </c>
      <c r="F34" s="244" t="s">
        <v>301</v>
      </c>
      <c r="G34" s="244"/>
    </row>
    <row r="35" spans="1:8" x14ac:dyDescent="0.25">
      <c r="A35" s="248"/>
      <c r="B35" s="242" t="s">
        <v>1180</v>
      </c>
      <c r="C35" s="242" t="s">
        <v>1181</v>
      </c>
      <c r="D35" s="242" t="s">
        <v>1182</v>
      </c>
      <c r="E35" s="242" t="s">
        <v>1183</v>
      </c>
      <c r="F35" s="242" t="s">
        <v>1184</v>
      </c>
      <c r="G35" s="242"/>
    </row>
    <row r="36" spans="1:8" x14ac:dyDescent="0.25">
      <c r="B36" s="170"/>
      <c r="C36" s="170"/>
      <c r="D36" s="170"/>
      <c r="E36" s="170"/>
      <c r="F36" s="170"/>
      <c r="G36" s="170"/>
      <c r="H36" s="170"/>
    </row>
    <row r="37" spans="1:8" x14ac:dyDescent="0.25">
      <c r="B37" s="138"/>
      <c r="C37" s="138"/>
      <c r="D37" s="138"/>
      <c r="E37" s="138"/>
      <c r="F37" s="138"/>
      <c r="G37" s="138"/>
    </row>
    <row r="38" spans="1:8" ht="15.75" customHeight="1" x14ac:dyDescent="0.25">
      <c r="B38" s="138"/>
      <c r="C38" s="138"/>
      <c r="D38" s="138"/>
      <c r="E38" s="138"/>
      <c r="F38" s="138"/>
      <c r="G38" s="138"/>
    </row>
    <row r="39" spans="1:8" x14ac:dyDescent="0.25">
      <c r="C39" s="138"/>
      <c r="D39" s="138"/>
      <c r="E39" s="138"/>
      <c r="F39" s="138"/>
      <c r="G39" s="138"/>
    </row>
    <row r="40" spans="1:8" ht="15.75" customHeight="1" x14ac:dyDescent="0.25">
      <c r="C40" s="138"/>
      <c r="D40" s="138"/>
      <c r="E40" s="138"/>
      <c r="F40" s="138"/>
      <c r="G40" s="138"/>
    </row>
    <row r="41" spans="1:8" x14ac:dyDescent="0.25">
      <c r="C41" s="138"/>
      <c r="D41" s="138"/>
      <c r="E41" s="138"/>
      <c r="F41" s="138"/>
      <c r="G41" s="138"/>
    </row>
    <row r="42" spans="1:8" x14ac:dyDescent="0.25">
      <c r="B42" s="138"/>
      <c r="C42" s="138"/>
      <c r="D42" s="138"/>
      <c r="E42" s="138"/>
      <c r="F42" s="138"/>
      <c r="G42" s="138"/>
    </row>
    <row r="43" spans="1:8" x14ac:dyDescent="0.25">
      <c r="B43" s="138"/>
      <c r="C43" s="138"/>
      <c r="D43" s="138"/>
      <c r="E43" s="138"/>
      <c r="F43" s="138"/>
      <c r="G43" s="138"/>
    </row>
    <row r="44" spans="1:8" x14ac:dyDescent="0.25">
      <c r="B44" s="138"/>
      <c r="C44" s="138"/>
      <c r="D44" s="138"/>
      <c r="E44" s="138"/>
      <c r="F44" s="138"/>
      <c r="G44" s="138"/>
    </row>
    <row r="45" spans="1:8" x14ac:dyDescent="0.25">
      <c r="B45" s="138"/>
      <c r="C45" s="138"/>
      <c r="D45" s="138"/>
      <c r="E45" s="138"/>
      <c r="F45" s="138"/>
      <c r="G45" s="138"/>
    </row>
    <row r="46" spans="1:8" x14ac:dyDescent="0.25">
      <c r="B46" s="138"/>
      <c r="C46" s="138"/>
      <c r="D46" s="138"/>
      <c r="E46" s="138"/>
      <c r="F46" s="138"/>
      <c r="G46" s="138"/>
    </row>
    <row r="47" spans="1:8" x14ac:dyDescent="0.25">
      <c r="B47" s="138"/>
      <c r="C47" s="138"/>
      <c r="D47" s="138"/>
      <c r="E47" s="138"/>
      <c r="F47" s="138"/>
      <c r="G47" s="138"/>
    </row>
    <row r="48" spans="1:8" x14ac:dyDescent="0.25">
      <c r="B48" s="138"/>
      <c r="C48" s="138"/>
      <c r="D48" s="138"/>
      <c r="E48" s="138"/>
      <c r="F48" s="138"/>
      <c r="G48" s="138"/>
    </row>
    <row r="49" spans="2:7" x14ac:dyDescent="0.25">
      <c r="B49" s="138"/>
      <c r="C49" s="138"/>
      <c r="D49" s="138"/>
      <c r="E49" s="138"/>
      <c r="F49" s="138"/>
      <c r="G49" s="138"/>
    </row>
    <row r="50" spans="2:7" x14ac:dyDescent="0.25">
      <c r="B50" s="138"/>
      <c r="C50" s="138"/>
      <c r="D50" s="138"/>
      <c r="E50" s="138"/>
      <c r="F50" s="138"/>
      <c r="G50" s="138"/>
    </row>
    <row r="51" spans="2:7" x14ac:dyDescent="0.25">
      <c r="B51" s="138"/>
      <c r="C51" s="138"/>
      <c r="D51" s="138"/>
      <c r="E51" s="138"/>
      <c r="F51" s="138"/>
      <c r="G51" s="138"/>
    </row>
    <row r="52" spans="2:7" x14ac:dyDescent="0.25">
      <c r="B52" s="138"/>
      <c r="C52" s="138"/>
      <c r="D52" s="138"/>
      <c r="E52" s="138"/>
      <c r="F52" s="138"/>
      <c r="G52" s="138"/>
    </row>
    <row r="53" spans="2:7" x14ac:dyDescent="0.25">
      <c r="B53" s="138"/>
      <c r="C53" s="138"/>
      <c r="D53" s="138"/>
      <c r="E53" s="138"/>
      <c r="F53" s="138"/>
      <c r="G53" s="138"/>
    </row>
    <row r="54" spans="2:7" x14ac:dyDescent="0.25">
      <c r="B54" s="138"/>
      <c r="C54" s="138"/>
      <c r="D54" s="138"/>
      <c r="E54" s="138"/>
      <c r="F54" s="138"/>
      <c r="G54" s="138"/>
    </row>
    <row r="55" spans="2:7" x14ac:dyDescent="0.25">
      <c r="B55" s="138"/>
      <c r="C55" s="138"/>
      <c r="D55" s="138"/>
      <c r="E55" s="138"/>
      <c r="F55" s="138"/>
      <c r="G55" s="138"/>
    </row>
    <row r="56" spans="2:7" x14ac:dyDescent="0.25">
      <c r="B56" s="138"/>
      <c r="C56" s="138"/>
      <c r="D56" s="138"/>
      <c r="E56" s="138"/>
      <c r="F56" s="138"/>
      <c r="G56" s="138"/>
    </row>
    <row r="57" spans="2:7" x14ac:dyDescent="0.25">
      <c r="B57" s="138"/>
      <c r="C57" s="138"/>
      <c r="D57" s="138"/>
      <c r="E57" s="138"/>
      <c r="F57" s="138"/>
      <c r="G57" s="138"/>
    </row>
    <row r="58" spans="2:7" x14ac:dyDescent="0.25">
      <c r="B58" s="138"/>
      <c r="C58" s="138"/>
      <c r="D58" s="138"/>
      <c r="E58" s="138"/>
      <c r="F58" s="138"/>
      <c r="G58" s="138"/>
    </row>
    <row r="59" spans="2:7" x14ac:dyDescent="0.25">
      <c r="B59" s="138"/>
      <c r="C59" s="138"/>
      <c r="D59" s="138"/>
      <c r="E59" s="138"/>
      <c r="F59" s="138"/>
      <c r="G59" s="138"/>
    </row>
    <row r="60" spans="2:7" x14ac:dyDescent="0.25">
      <c r="B60" s="138"/>
      <c r="C60" s="138"/>
      <c r="D60" s="138"/>
      <c r="E60" s="138"/>
      <c r="F60" s="138"/>
      <c r="G60" s="138"/>
    </row>
    <row r="61" spans="2:7" x14ac:dyDescent="0.25">
      <c r="B61" s="138"/>
      <c r="C61" s="138"/>
      <c r="D61" s="138"/>
      <c r="E61" s="138"/>
      <c r="F61" s="138"/>
      <c r="G61" s="138"/>
    </row>
    <row r="62" spans="2:7" x14ac:dyDescent="0.25">
      <c r="B62" s="138"/>
      <c r="C62" s="138"/>
      <c r="D62" s="138"/>
      <c r="E62" s="138"/>
      <c r="F62" s="138"/>
      <c r="G62" s="138"/>
    </row>
    <row r="63" spans="2:7" x14ac:dyDescent="0.25">
      <c r="B63" s="138"/>
      <c r="C63" s="138"/>
      <c r="D63" s="138"/>
      <c r="E63" s="138"/>
      <c r="F63" s="138"/>
      <c r="G63" s="138"/>
    </row>
    <row r="64" spans="2:7" x14ac:dyDescent="0.25">
      <c r="B64" s="138"/>
      <c r="C64" s="138"/>
      <c r="D64" s="138"/>
      <c r="E64" s="138"/>
      <c r="F64" s="138"/>
      <c r="G64" s="138"/>
    </row>
    <row r="65" spans="2:7" x14ac:dyDescent="0.25">
      <c r="B65" s="138"/>
      <c r="C65" s="138"/>
      <c r="D65" s="138"/>
      <c r="E65" s="138"/>
      <c r="F65" s="138"/>
      <c r="G65" s="138"/>
    </row>
    <row r="66" spans="2:7" x14ac:dyDescent="0.25">
      <c r="B66" s="138"/>
      <c r="C66" s="138"/>
      <c r="D66" s="138"/>
      <c r="E66" s="138"/>
      <c r="F66" s="138"/>
      <c r="G66" s="138"/>
    </row>
    <row r="67" spans="2:7" x14ac:dyDescent="0.25">
      <c r="B67" s="138"/>
      <c r="C67" s="138"/>
      <c r="D67" s="138"/>
      <c r="E67" s="138"/>
      <c r="F67" s="138"/>
      <c r="G67" s="138"/>
    </row>
    <row r="68" spans="2:7" x14ac:dyDescent="0.25">
      <c r="B68" s="138"/>
      <c r="C68" s="138"/>
      <c r="D68" s="138"/>
      <c r="E68" s="138"/>
      <c r="F68" s="138"/>
      <c r="G68" s="138"/>
    </row>
    <row r="69" spans="2:7" x14ac:dyDescent="0.25">
      <c r="B69" s="138"/>
      <c r="C69" s="138"/>
      <c r="D69" s="138"/>
      <c r="E69" s="138"/>
      <c r="F69" s="138"/>
      <c r="G69" s="138"/>
    </row>
    <row r="70" spans="2:7" x14ac:dyDescent="0.25">
      <c r="B70" s="138"/>
      <c r="C70" s="138"/>
      <c r="D70" s="138"/>
      <c r="E70" s="138"/>
      <c r="F70" s="138"/>
      <c r="G70" s="138"/>
    </row>
    <row r="71" spans="2:7" x14ac:dyDescent="0.25">
      <c r="B71" s="138"/>
      <c r="C71" s="138"/>
      <c r="D71" s="138"/>
      <c r="E71" s="138"/>
      <c r="F71" s="138"/>
      <c r="G71" s="138"/>
    </row>
    <row r="72" spans="2:7" x14ac:dyDescent="0.25">
      <c r="B72" s="138"/>
      <c r="C72" s="138"/>
      <c r="D72" s="138"/>
      <c r="E72" s="138"/>
      <c r="F72" s="138"/>
      <c r="G72" s="138"/>
    </row>
    <row r="73" spans="2:7" x14ac:dyDescent="0.25">
      <c r="B73" s="138"/>
      <c r="C73" s="138"/>
      <c r="D73" s="138"/>
      <c r="E73" s="138"/>
      <c r="F73" s="138"/>
      <c r="G73" s="138"/>
    </row>
    <row r="74" spans="2:7" x14ac:dyDescent="0.25">
      <c r="B74" s="138"/>
      <c r="C74" s="138"/>
      <c r="D74" s="138"/>
      <c r="E74" s="138"/>
      <c r="F74" s="138"/>
      <c r="G74" s="138"/>
    </row>
    <row r="75" spans="2:7" x14ac:dyDescent="0.25">
      <c r="B75" s="138"/>
      <c r="C75" s="138"/>
      <c r="D75" s="138"/>
      <c r="E75" s="138"/>
      <c r="F75" s="138"/>
      <c r="G75" s="138"/>
    </row>
    <row r="76" spans="2:7" x14ac:dyDescent="0.25">
      <c r="B76" s="138"/>
      <c r="C76" s="138"/>
      <c r="D76" s="138"/>
      <c r="E76" s="138"/>
      <c r="F76" s="138"/>
      <c r="G76" s="138"/>
    </row>
    <row r="77" spans="2:7" x14ac:dyDescent="0.25">
      <c r="B77" s="138"/>
      <c r="C77" s="138"/>
      <c r="D77" s="138"/>
      <c r="E77" s="138"/>
      <c r="F77" s="138"/>
      <c r="G77" s="138"/>
    </row>
    <row r="78" spans="2:7" x14ac:dyDescent="0.25">
      <c r="B78" s="138"/>
      <c r="C78" s="138"/>
      <c r="D78" s="138"/>
      <c r="E78" s="138"/>
      <c r="F78" s="138"/>
      <c r="G78" s="138"/>
    </row>
    <row r="79" spans="2:7" x14ac:dyDescent="0.25">
      <c r="B79" s="138"/>
      <c r="C79" s="138"/>
      <c r="D79" s="138"/>
      <c r="E79" s="138"/>
      <c r="F79" s="138"/>
      <c r="G79" s="138"/>
    </row>
    <row r="80" spans="2:7" x14ac:dyDescent="0.25">
      <c r="B80" s="138"/>
      <c r="C80" s="138"/>
      <c r="D80" s="138"/>
      <c r="E80" s="138"/>
      <c r="F80" s="138"/>
      <c r="G80" s="138"/>
    </row>
    <row r="81" spans="2:7" x14ac:dyDescent="0.25">
      <c r="B81" s="138"/>
      <c r="C81" s="138"/>
      <c r="D81" s="138"/>
      <c r="E81" s="138"/>
      <c r="F81" s="138"/>
      <c r="G81" s="138"/>
    </row>
    <row r="82" spans="2:7" x14ac:dyDescent="0.25">
      <c r="B82" s="138"/>
      <c r="C82" s="138"/>
      <c r="D82" s="138"/>
      <c r="E82" s="138"/>
      <c r="F82" s="138"/>
      <c r="G82" s="138"/>
    </row>
    <row r="83" spans="2:7" x14ac:dyDescent="0.25">
      <c r="B83" s="138"/>
      <c r="C83" s="138"/>
      <c r="D83" s="138"/>
      <c r="E83" s="138"/>
      <c r="F83" s="138"/>
      <c r="G83" s="138"/>
    </row>
    <row r="84" spans="2:7" x14ac:dyDescent="0.25">
      <c r="B84" s="138"/>
      <c r="C84" s="138"/>
      <c r="D84" s="138"/>
      <c r="E84" s="138"/>
      <c r="F84" s="138"/>
      <c r="G84" s="138"/>
    </row>
    <row r="85" spans="2:7" x14ac:dyDescent="0.25">
      <c r="B85" s="138"/>
      <c r="C85" s="138"/>
      <c r="D85" s="138"/>
      <c r="E85" s="138"/>
      <c r="F85" s="138"/>
      <c r="G85" s="138"/>
    </row>
    <row r="86" spans="2:7" x14ac:dyDescent="0.25">
      <c r="B86" s="138"/>
      <c r="C86" s="138"/>
      <c r="D86" s="138"/>
      <c r="E86" s="138"/>
      <c r="F86" s="138"/>
      <c r="G86" s="138"/>
    </row>
    <row r="87" spans="2:7" x14ac:dyDescent="0.25">
      <c r="B87" s="138"/>
      <c r="C87" s="138"/>
      <c r="D87" s="138"/>
      <c r="E87" s="138"/>
      <c r="F87" s="138"/>
      <c r="G87" s="138"/>
    </row>
    <row r="88" spans="2:7" x14ac:dyDescent="0.25">
      <c r="B88" s="138"/>
      <c r="C88" s="138"/>
      <c r="D88" s="138"/>
      <c r="E88" s="138"/>
      <c r="F88" s="138"/>
      <c r="G88" s="138"/>
    </row>
    <row r="89" spans="2:7" x14ac:dyDescent="0.25">
      <c r="B89" s="138"/>
      <c r="C89" s="138"/>
      <c r="D89" s="138"/>
      <c r="E89" s="138"/>
      <c r="F89" s="138"/>
      <c r="G89" s="138"/>
    </row>
    <row r="90" spans="2:7" x14ac:dyDescent="0.25">
      <c r="B90" s="138"/>
      <c r="C90" s="138"/>
      <c r="D90" s="138"/>
      <c r="E90" s="138"/>
      <c r="F90" s="138"/>
      <c r="G90" s="138"/>
    </row>
    <row r="91" spans="2:7" x14ac:dyDescent="0.25">
      <c r="B91" s="138"/>
      <c r="C91" s="138"/>
      <c r="D91" s="138"/>
      <c r="E91" s="138"/>
      <c r="F91" s="138"/>
      <c r="G91" s="138"/>
    </row>
    <row r="92" spans="2:7" x14ac:dyDescent="0.25">
      <c r="B92" s="138"/>
      <c r="C92" s="138"/>
      <c r="D92" s="138"/>
      <c r="E92" s="138"/>
      <c r="F92" s="138"/>
      <c r="G92" s="138"/>
    </row>
    <row r="93" spans="2:7" x14ac:dyDescent="0.25">
      <c r="B93" s="138"/>
      <c r="C93" s="138"/>
      <c r="D93" s="138"/>
      <c r="E93" s="138"/>
      <c r="F93" s="138"/>
      <c r="G93" s="138"/>
    </row>
    <row r="94" spans="2:7" x14ac:dyDescent="0.25">
      <c r="B94" s="138"/>
      <c r="C94" s="138"/>
      <c r="D94" s="138"/>
      <c r="E94" s="138"/>
      <c r="F94" s="138"/>
      <c r="G94" s="138"/>
    </row>
    <row r="95" spans="2:7" x14ac:dyDescent="0.25">
      <c r="B95" s="138"/>
      <c r="C95" s="138"/>
      <c r="D95" s="138"/>
      <c r="E95" s="138"/>
      <c r="F95" s="138"/>
      <c r="G95" s="138"/>
    </row>
    <row r="96" spans="2:7" x14ac:dyDescent="0.25">
      <c r="B96" s="138"/>
      <c r="C96" s="138"/>
      <c r="D96" s="138"/>
      <c r="E96" s="138"/>
      <c r="F96" s="138"/>
      <c r="G96" s="138"/>
    </row>
    <row r="97" spans="2:7" x14ac:dyDescent="0.25">
      <c r="B97" s="138"/>
      <c r="C97" s="138"/>
      <c r="D97" s="138"/>
      <c r="E97" s="138"/>
      <c r="F97" s="138"/>
      <c r="G97" s="138"/>
    </row>
    <row r="98" spans="2:7" x14ac:dyDescent="0.25">
      <c r="B98" s="138"/>
      <c r="C98" s="138"/>
      <c r="D98" s="138"/>
      <c r="E98" s="138"/>
      <c r="F98" s="138"/>
      <c r="G98" s="138"/>
    </row>
    <row r="99" spans="2:7" x14ac:dyDescent="0.25">
      <c r="B99" s="138"/>
      <c r="C99" s="138"/>
      <c r="D99" s="138"/>
      <c r="E99" s="138"/>
      <c r="F99" s="138"/>
      <c r="G99" s="138"/>
    </row>
    <row r="100" spans="2:7" x14ac:dyDescent="0.25">
      <c r="B100" s="138"/>
      <c r="C100" s="138"/>
      <c r="D100" s="138"/>
      <c r="E100" s="138"/>
      <c r="F100" s="138"/>
      <c r="G100" s="138"/>
    </row>
    <row r="101" spans="2:7" x14ac:dyDescent="0.25">
      <c r="B101" s="138"/>
      <c r="C101" s="138"/>
      <c r="D101" s="138"/>
      <c r="E101" s="138"/>
      <c r="F101" s="138"/>
      <c r="G101" s="138"/>
    </row>
    <row r="102" spans="2:7" x14ac:dyDescent="0.25">
      <c r="B102" s="138"/>
      <c r="C102" s="138"/>
      <c r="D102" s="138"/>
      <c r="E102" s="138"/>
      <c r="F102" s="138"/>
      <c r="G102" s="138"/>
    </row>
    <row r="103" spans="2:7" x14ac:dyDescent="0.25">
      <c r="B103" s="138"/>
      <c r="C103" s="138"/>
      <c r="D103" s="138"/>
      <c r="E103" s="138"/>
      <c r="F103" s="138"/>
      <c r="G103" s="138"/>
    </row>
    <row r="104" spans="2:7" x14ac:dyDescent="0.25">
      <c r="B104" s="138"/>
      <c r="C104" s="138"/>
      <c r="D104" s="138"/>
      <c r="E104" s="138"/>
      <c r="F104" s="138"/>
      <c r="G104" s="138"/>
    </row>
    <row r="105" spans="2:7" x14ac:dyDescent="0.25">
      <c r="B105" s="138"/>
      <c r="C105" s="138"/>
      <c r="D105" s="138"/>
      <c r="E105" s="138"/>
      <c r="F105" s="138"/>
      <c r="G105" s="138"/>
    </row>
    <row r="106" spans="2:7" x14ac:dyDescent="0.25">
      <c r="B106" s="138"/>
      <c r="C106" s="138"/>
      <c r="D106" s="138"/>
      <c r="E106" s="138"/>
      <c r="F106" s="138"/>
      <c r="G106" s="138"/>
    </row>
    <row r="107" spans="2:7" x14ac:dyDescent="0.25">
      <c r="B107" s="138"/>
      <c r="C107" s="138"/>
      <c r="D107" s="138"/>
      <c r="E107" s="138"/>
      <c r="F107" s="138"/>
      <c r="G107" s="138"/>
    </row>
    <row r="108" spans="2:7" x14ac:dyDescent="0.25">
      <c r="B108" s="138"/>
      <c r="C108" s="138"/>
      <c r="D108" s="138"/>
      <c r="E108" s="138"/>
      <c r="F108" s="138"/>
      <c r="G108" s="138"/>
    </row>
    <row r="109" spans="2:7" x14ac:dyDescent="0.25">
      <c r="B109" s="138"/>
      <c r="C109" s="138"/>
      <c r="D109" s="138"/>
      <c r="E109" s="138"/>
      <c r="F109" s="138"/>
      <c r="G109" s="138"/>
    </row>
    <row r="110" spans="2:7" x14ac:dyDescent="0.25">
      <c r="B110" s="138"/>
      <c r="C110" s="138"/>
      <c r="D110" s="138"/>
      <c r="E110" s="138"/>
      <c r="F110" s="138"/>
      <c r="G110" s="138"/>
    </row>
    <row r="111" spans="2:7" x14ac:dyDescent="0.25">
      <c r="B111" s="138"/>
      <c r="C111" s="138"/>
      <c r="D111" s="138"/>
      <c r="E111" s="138"/>
      <c r="F111" s="138"/>
      <c r="G111" s="138"/>
    </row>
    <row r="112" spans="2:7" x14ac:dyDescent="0.25">
      <c r="B112" s="138"/>
      <c r="C112" s="138"/>
      <c r="D112" s="138"/>
      <c r="E112" s="138"/>
      <c r="F112" s="138"/>
      <c r="G112" s="138"/>
    </row>
    <row r="113" spans="2:7" x14ac:dyDescent="0.25">
      <c r="B113" s="138"/>
      <c r="C113" s="138"/>
      <c r="D113" s="138"/>
      <c r="E113" s="138"/>
      <c r="F113" s="138"/>
      <c r="G113" s="138"/>
    </row>
    <row r="114" spans="2:7" x14ac:dyDescent="0.25">
      <c r="B114" s="138"/>
      <c r="C114" s="138"/>
      <c r="D114" s="138"/>
      <c r="E114" s="138"/>
      <c r="F114" s="138"/>
      <c r="G114" s="138"/>
    </row>
    <row r="115" spans="2:7" x14ac:dyDescent="0.25">
      <c r="B115" s="138"/>
      <c r="C115" s="138"/>
      <c r="D115" s="138"/>
      <c r="E115" s="138"/>
      <c r="F115" s="138"/>
      <c r="G115" s="138"/>
    </row>
    <row r="116" spans="2:7" x14ac:dyDescent="0.25">
      <c r="B116" s="138"/>
      <c r="C116" s="138"/>
      <c r="D116" s="138"/>
      <c r="E116" s="138"/>
      <c r="F116" s="138"/>
      <c r="G116" s="138"/>
    </row>
    <row r="117" spans="2:7" x14ac:dyDescent="0.25">
      <c r="B117" s="138"/>
      <c r="C117" s="138"/>
      <c r="D117" s="138"/>
      <c r="E117" s="138"/>
      <c r="F117" s="138"/>
      <c r="G117" s="138"/>
    </row>
    <row r="118" spans="2:7" x14ac:dyDescent="0.25">
      <c r="B118" s="138"/>
      <c r="C118" s="138"/>
      <c r="D118" s="138"/>
      <c r="E118" s="138"/>
      <c r="F118" s="138"/>
      <c r="G118" s="138"/>
    </row>
    <row r="119" spans="2:7" x14ac:dyDescent="0.25">
      <c r="B119" s="138"/>
      <c r="C119" s="138"/>
      <c r="D119" s="138"/>
      <c r="E119" s="138"/>
      <c r="F119" s="138"/>
      <c r="G119" s="138"/>
    </row>
    <row r="120" spans="2:7" x14ac:dyDescent="0.25">
      <c r="B120" s="138"/>
      <c r="C120" s="138"/>
      <c r="D120" s="138"/>
      <c r="E120" s="138"/>
      <c r="F120" s="138"/>
      <c r="G120" s="138"/>
    </row>
    <row r="121" spans="2:7" x14ac:dyDescent="0.25">
      <c r="B121" s="138"/>
      <c r="C121" s="138"/>
      <c r="D121" s="138"/>
      <c r="E121" s="138"/>
      <c r="F121" s="138"/>
      <c r="G121" s="138"/>
    </row>
    <row r="122" spans="2:7" x14ac:dyDescent="0.25">
      <c r="B122" s="138"/>
      <c r="C122" s="138"/>
      <c r="D122" s="138"/>
      <c r="E122" s="138"/>
      <c r="F122" s="138"/>
      <c r="G122" s="138"/>
    </row>
    <row r="123" spans="2:7" x14ac:dyDescent="0.25">
      <c r="B123" s="138"/>
      <c r="C123" s="138"/>
      <c r="D123" s="138"/>
      <c r="E123" s="138"/>
      <c r="F123" s="138"/>
      <c r="G123" s="138"/>
    </row>
    <row r="124" spans="2:7" x14ac:dyDescent="0.25">
      <c r="B124" s="138"/>
      <c r="C124" s="138"/>
      <c r="D124" s="138"/>
      <c r="E124" s="138"/>
      <c r="F124" s="138"/>
      <c r="G124" s="138"/>
    </row>
    <row r="125" spans="2:7" x14ac:dyDescent="0.25">
      <c r="B125" s="138"/>
      <c r="C125" s="138"/>
      <c r="D125" s="138"/>
      <c r="E125" s="138"/>
      <c r="F125" s="138"/>
      <c r="G125" s="138"/>
    </row>
    <row r="126" spans="2:7" x14ac:dyDescent="0.25">
      <c r="B126" s="138"/>
      <c r="C126" s="138"/>
      <c r="D126" s="138"/>
      <c r="E126" s="138"/>
      <c r="F126" s="138"/>
      <c r="G126" s="138"/>
    </row>
    <row r="127" spans="2:7" x14ac:dyDescent="0.25">
      <c r="B127" s="138"/>
      <c r="C127" s="138"/>
      <c r="D127" s="138"/>
      <c r="E127" s="138"/>
      <c r="F127" s="138"/>
      <c r="G127" s="138"/>
    </row>
    <row r="128" spans="2:7" x14ac:dyDescent="0.25">
      <c r="B128" s="138"/>
      <c r="C128" s="138"/>
      <c r="D128" s="138"/>
      <c r="E128" s="138"/>
      <c r="F128" s="138"/>
      <c r="G128" s="138"/>
    </row>
    <row r="129" spans="2:7" x14ac:dyDescent="0.25">
      <c r="B129" s="138"/>
      <c r="C129" s="138"/>
      <c r="D129" s="138"/>
      <c r="E129" s="138"/>
      <c r="F129" s="138"/>
      <c r="G129" s="138"/>
    </row>
    <row r="130" spans="2:7" x14ac:dyDescent="0.25">
      <c r="B130" s="138"/>
      <c r="C130" s="138"/>
      <c r="D130" s="138"/>
      <c r="E130" s="138"/>
      <c r="F130" s="138"/>
      <c r="G130" s="138"/>
    </row>
    <row r="131" spans="2:7" x14ac:dyDescent="0.25">
      <c r="B131" s="138"/>
      <c r="C131" s="138"/>
      <c r="D131" s="138"/>
      <c r="E131" s="138"/>
      <c r="F131" s="138"/>
      <c r="G131" s="138"/>
    </row>
    <row r="132" spans="2:7" x14ac:dyDescent="0.25">
      <c r="B132" s="138"/>
      <c r="C132" s="138"/>
      <c r="D132" s="138"/>
      <c r="E132" s="138"/>
      <c r="F132" s="138"/>
      <c r="G132" s="138"/>
    </row>
    <row r="133" spans="2:7" x14ac:dyDescent="0.25">
      <c r="B133" s="138"/>
      <c r="C133" s="138"/>
      <c r="D133" s="138"/>
      <c r="E133" s="138"/>
      <c r="F133" s="138"/>
      <c r="G133" s="138"/>
    </row>
    <row r="134" spans="2:7" x14ac:dyDescent="0.25">
      <c r="B134" s="138"/>
      <c r="C134" s="138"/>
      <c r="D134" s="138"/>
      <c r="E134" s="138"/>
      <c r="F134" s="138"/>
      <c r="G134" s="138"/>
    </row>
    <row r="135" spans="2:7" x14ac:dyDescent="0.25">
      <c r="B135" s="138"/>
      <c r="C135" s="138"/>
      <c r="D135" s="138"/>
      <c r="E135" s="138"/>
      <c r="F135" s="138"/>
      <c r="G135" s="138"/>
    </row>
    <row r="136" spans="2:7" x14ac:dyDescent="0.25">
      <c r="B136" s="138"/>
      <c r="C136" s="138"/>
      <c r="D136" s="138"/>
      <c r="E136" s="138"/>
      <c r="F136" s="138"/>
      <c r="G136" s="138"/>
    </row>
    <row r="137" spans="2:7" x14ac:dyDescent="0.25">
      <c r="B137" s="138"/>
      <c r="C137" s="138"/>
      <c r="D137" s="138"/>
      <c r="E137" s="138"/>
      <c r="F137" s="138"/>
      <c r="G137" s="138"/>
    </row>
    <row r="138" spans="2:7" x14ac:dyDescent="0.25">
      <c r="B138" s="138"/>
      <c r="C138" s="138"/>
      <c r="D138" s="138"/>
      <c r="E138" s="138"/>
      <c r="F138" s="138"/>
      <c r="G138" s="138"/>
    </row>
    <row r="139" spans="2:7" x14ac:dyDescent="0.25">
      <c r="B139" s="138"/>
      <c r="C139" s="138"/>
      <c r="D139" s="138"/>
      <c r="E139" s="138"/>
      <c r="F139" s="138"/>
      <c r="G139" s="138"/>
    </row>
    <row r="140" spans="2:7" x14ac:dyDescent="0.25">
      <c r="B140" s="138"/>
      <c r="C140" s="138"/>
      <c r="D140" s="138"/>
      <c r="E140" s="138"/>
      <c r="F140" s="138"/>
      <c r="G140" s="138"/>
    </row>
    <row r="141" spans="2:7" x14ac:dyDescent="0.25">
      <c r="B141" s="138"/>
      <c r="C141" s="138"/>
      <c r="D141" s="138"/>
      <c r="E141" s="138"/>
      <c r="F141" s="138"/>
      <c r="G141" s="138"/>
    </row>
    <row r="142" spans="2:7" x14ac:dyDescent="0.25">
      <c r="B142" s="138"/>
      <c r="C142" s="138"/>
      <c r="D142" s="138"/>
      <c r="E142" s="138"/>
      <c r="F142" s="138"/>
      <c r="G142" s="138"/>
    </row>
    <row r="143" spans="2:7" x14ac:dyDescent="0.25">
      <c r="B143" s="138"/>
      <c r="C143" s="138"/>
      <c r="D143" s="138"/>
      <c r="E143" s="138"/>
      <c r="F143" s="138"/>
      <c r="G143" s="138"/>
    </row>
    <row r="144" spans="2:7" x14ac:dyDescent="0.25">
      <c r="B144" s="138"/>
      <c r="C144" s="138"/>
      <c r="D144" s="138"/>
      <c r="E144" s="138"/>
      <c r="F144" s="138"/>
      <c r="G144" s="138"/>
    </row>
    <row r="145" spans="2:7" x14ac:dyDescent="0.25">
      <c r="B145" s="138"/>
      <c r="C145" s="138"/>
      <c r="D145" s="138"/>
      <c r="E145" s="138"/>
      <c r="F145" s="138"/>
      <c r="G145" s="138"/>
    </row>
    <row r="146" spans="2:7" x14ac:dyDescent="0.25">
      <c r="B146" s="138"/>
      <c r="C146" s="138"/>
      <c r="D146" s="138"/>
      <c r="E146" s="138"/>
      <c r="F146" s="138"/>
      <c r="G146" s="138"/>
    </row>
    <row r="147" spans="2:7" x14ac:dyDescent="0.25">
      <c r="B147" s="138"/>
      <c r="C147" s="138"/>
      <c r="D147" s="138"/>
      <c r="E147" s="138"/>
      <c r="F147" s="138"/>
      <c r="G147" s="138"/>
    </row>
    <row r="148" spans="2:7" x14ac:dyDescent="0.25">
      <c r="B148" s="138"/>
      <c r="C148" s="138"/>
      <c r="D148" s="138"/>
      <c r="E148" s="138"/>
      <c r="F148" s="138"/>
      <c r="G148" s="138"/>
    </row>
    <row r="149" spans="2:7" x14ac:dyDescent="0.25">
      <c r="B149" s="138"/>
      <c r="C149" s="138"/>
      <c r="D149" s="138"/>
      <c r="E149" s="138"/>
      <c r="F149" s="138"/>
      <c r="G149" s="138"/>
    </row>
    <row r="150" spans="2:7" x14ac:dyDescent="0.25">
      <c r="B150" s="138"/>
      <c r="C150" s="138"/>
      <c r="D150" s="138"/>
      <c r="E150" s="138"/>
      <c r="F150" s="138"/>
      <c r="G150" s="138"/>
    </row>
    <row r="151" spans="2:7" x14ac:dyDescent="0.25">
      <c r="B151" s="138"/>
      <c r="C151" s="138"/>
      <c r="D151" s="138"/>
      <c r="E151" s="138"/>
      <c r="F151" s="138"/>
      <c r="G151" s="138"/>
    </row>
    <row r="152" spans="2:7" x14ac:dyDescent="0.25">
      <c r="B152" s="138"/>
      <c r="C152" s="138"/>
      <c r="D152" s="138"/>
      <c r="E152" s="138"/>
      <c r="F152" s="138"/>
      <c r="G152" s="138"/>
    </row>
    <row r="153" spans="2:7" x14ac:dyDescent="0.25">
      <c r="B153" s="138"/>
      <c r="C153" s="138"/>
      <c r="D153" s="138"/>
      <c r="E153" s="138"/>
      <c r="F153" s="138"/>
      <c r="G153" s="138"/>
    </row>
    <row r="154" spans="2:7" x14ac:dyDescent="0.25">
      <c r="B154" s="138"/>
      <c r="C154" s="138"/>
      <c r="D154" s="138"/>
      <c r="E154" s="138"/>
      <c r="F154" s="138"/>
      <c r="G154" s="138"/>
    </row>
    <row r="155" spans="2:7" x14ac:dyDescent="0.25">
      <c r="B155" s="138"/>
      <c r="C155" s="138"/>
      <c r="D155" s="138"/>
      <c r="E155" s="138"/>
      <c r="F155" s="138"/>
      <c r="G155" s="138"/>
    </row>
    <row r="156" spans="2:7" x14ac:dyDescent="0.25">
      <c r="B156" s="138"/>
      <c r="C156" s="138"/>
      <c r="D156" s="138"/>
      <c r="E156" s="138"/>
      <c r="F156" s="138"/>
      <c r="G156" s="138"/>
    </row>
    <row r="157" spans="2:7" x14ac:dyDescent="0.25">
      <c r="B157" s="138"/>
      <c r="C157" s="138"/>
      <c r="D157" s="138"/>
      <c r="E157" s="138"/>
      <c r="F157" s="138"/>
      <c r="G157" s="138"/>
    </row>
    <row r="158" spans="2:7" x14ac:dyDescent="0.25">
      <c r="B158" s="138"/>
      <c r="C158" s="138"/>
      <c r="D158" s="138"/>
      <c r="E158" s="138"/>
      <c r="F158" s="138"/>
      <c r="G158" s="138"/>
    </row>
    <row r="159" spans="2:7" x14ac:dyDescent="0.25">
      <c r="B159" s="138"/>
      <c r="C159" s="138"/>
      <c r="D159" s="138"/>
      <c r="E159" s="138"/>
      <c r="F159" s="138"/>
      <c r="G159" s="138"/>
    </row>
    <row r="160" spans="2:7" x14ac:dyDescent="0.25">
      <c r="B160" s="138"/>
      <c r="C160" s="138"/>
      <c r="D160" s="138"/>
      <c r="E160" s="138"/>
      <c r="F160" s="138"/>
      <c r="G160" s="138"/>
    </row>
    <row r="161" spans="2:7" x14ac:dyDescent="0.25">
      <c r="B161" s="138"/>
      <c r="C161" s="138"/>
      <c r="D161" s="138"/>
      <c r="E161" s="138"/>
      <c r="F161" s="138"/>
      <c r="G161" s="138"/>
    </row>
    <row r="162" spans="2:7" x14ac:dyDescent="0.25">
      <c r="B162" s="138"/>
      <c r="C162" s="138"/>
      <c r="D162" s="138"/>
      <c r="E162" s="138"/>
      <c r="F162" s="138"/>
      <c r="G162" s="138"/>
    </row>
    <row r="163" spans="2:7" x14ac:dyDescent="0.25">
      <c r="B163" s="138"/>
      <c r="C163" s="138"/>
      <c r="D163" s="138"/>
      <c r="E163" s="138"/>
      <c r="F163" s="138"/>
      <c r="G163" s="138"/>
    </row>
    <row r="164" spans="2:7" x14ac:dyDescent="0.25">
      <c r="B164" s="138"/>
      <c r="C164" s="138"/>
      <c r="D164" s="138"/>
      <c r="E164" s="138"/>
      <c r="F164" s="138"/>
      <c r="G164" s="138"/>
    </row>
    <row r="165" spans="2:7" x14ac:dyDescent="0.25">
      <c r="B165" s="138"/>
      <c r="C165" s="138"/>
      <c r="D165" s="138"/>
      <c r="E165" s="138"/>
      <c r="F165" s="138"/>
      <c r="G165" s="138"/>
    </row>
    <row r="166" spans="2:7" x14ac:dyDescent="0.25">
      <c r="B166" s="138"/>
      <c r="C166" s="138"/>
      <c r="D166" s="138"/>
      <c r="E166" s="138"/>
      <c r="F166" s="138"/>
      <c r="G166" s="138"/>
    </row>
    <row r="167" spans="2:7" x14ac:dyDescent="0.25">
      <c r="B167" s="138"/>
      <c r="C167" s="138"/>
      <c r="D167" s="138"/>
      <c r="E167" s="138"/>
      <c r="F167" s="138"/>
      <c r="G167" s="138"/>
    </row>
    <row r="168" spans="2:7" x14ac:dyDescent="0.25">
      <c r="B168" s="138"/>
      <c r="C168" s="138"/>
      <c r="D168" s="138"/>
      <c r="E168" s="138"/>
      <c r="F168" s="138"/>
      <c r="G168" s="138"/>
    </row>
    <row r="169" spans="2:7" x14ac:dyDescent="0.25">
      <c r="B169" s="138"/>
      <c r="C169" s="138"/>
      <c r="D169" s="138"/>
      <c r="E169" s="138"/>
      <c r="F169" s="138"/>
      <c r="G169" s="138"/>
    </row>
    <row r="170" spans="2:7" x14ac:dyDescent="0.25">
      <c r="B170" s="138"/>
      <c r="C170" s="138"/>
      <c r="D170" s="138"/>
      <c r="E170" s="138"/>
      <c r="F170" s="138"/>
      <c r="G170" s="138"/>
    </row>
    <row r="171" spans="2:7" x14ac:dyDescent="0.25">
      <c r="B171" s="138"/>
      <c r="C171" s="138"/>
      <c r="D171" s="138"/>
      <c r="E171" s="138"/>
      <c r="F171" s="138"/>
      <c r="G171" s="138"/>
    </row>
    <row r="172" spans="2:7" x14ac:dyDescent="0.25">
      <c r="B172" s="138"/>
      <c r="C172" s="138"/>
      <c r="D172" s="138"/>
      <c r="E172" s="138"/>
      <c r="F172" s="138"/>
      <c r="G172" s="138"/>
    </row>
    <row r="173" spans="2:7" x14ac:dyDescent="0.25">
      <c r="B173" s="138"/>
      <c r="C173" s="138"/>
      <c r="D173" s="138"/>
      <c r="E173" s="138"/>
      <c r="F173" s="138"/>
      <c r="G173" s="138"/>
    </row>
    <row r="174" spans="2:7" x14ac:dyDescent="0.25">
      <c r="B174" s="138"/>
      <c r="C174" s="138"/>
      <c r="D174" s="138"/>
      <c r="E174" s="138"/>
      <c r="F174" s="138"/>
      <c r="G174" s="138"/>
    </row>
    <row r="175" spans="2:7" x14ac:dyDescent="0.25">
      <c r="B175" s="138"/>
      <c r="C175" s="138"/>
      <c r="D175" s="138"/>
      <c r="E175" s="138"/>
      <c r="F175" s="138"/>
      <c r="G175" s="138"/>
    </row>
    <row r="176" spans="2:7" x14ac:dyDescent="0.25">
      <c r="B176" s="138"/>
      <c r="C176" s="138"/>
      <c r="D176" s="138"/>
      <c r="E176" s="138"/>
      <c r="F176" s="138"/>
      <c r="G176" s="138"/>
    </row>
    <row r="177" spans="2:7" x14ac:dyDescent="0.25">
      <c r="B177" s="138"/>
      <c r="C177" s="138"/>
      <c r="D177" s="138"/>
      <c r="E177" s="138"/>
      <c r="F177" s="138"/>
      <c r="G177" s="138"/>
    </row>
    <row r="178" spans="2:7" x14ac:dyDescent="0.25">
      <c r="B178" s="138"/>
      <c r="C178" s="138"/>
      <c r="D178" s="138"/>
      <c r="E178" s="138"/>
      <c r="F178" s="138"/>
      <c r="G178" s="138"/>
    </row>
    <row r="179" spans="2:7" x14ac:dyDescent="0.25">
      <c r="B179" s="138"/>
      <c r="C179" s="138"/>
      <c r="D179" s="138"/>
      <c r="E179" s="138"/>
      <c r="F179" s="138"/>
      <c r="G179" s="138"/>
    </row>
    <row r="180" spans="2:7" x14ac:dyDescent="0.25">
      <c r="B180" s="138"/>
      <c r="C180" s="138"/>
      <c r="D180" s="138"/>
      <c r="E180" s="138"/>
      <c r="F180" s="138"/>
      <c r="G180" s="138"/>
    </row>
    <row r="181" spans="2:7" x14ac:dyDescent="0.25">
      <c r="B181" s="138"/>
      <c r="C181" s="138"/>
      <c r="D181" s="138"/>
      <c r="E181" s="138"/>
      <c r="F181" s="138"/>
      <c r="G181" s="138"/>
    </row>
    <row r="182" spans="2:7" x14ac:dyDescent="0.25">
      <c r="B182" s="138"/>
      <c r="C182" s="138"/>
      <c r="D182" s="138"/>
      <c r="E182" s="138"/>
      <c r="F182" s="138"/>
      <c r="G182" s="138"/>
    </row>
    <row r="183" spans="2:7" x14ac:dyDescent="0.25">
      <c r="B183" s="138"/>
      <c r="C183" s="138"/>
      <c r="D183" s="138"/>
      <c r="E183" s="138"/>
      <c r="F183" s="138"/>
      <c r="G183" s="138"/>
    </row>
    <row r="184" spans="2:7" x14ac:dyDescent="0.25">
      <c r="B184" s="138"/>
      <c r="C184" s="138"/>
      <c r="D184" s="138"/>
      <c r="E184" s="138"/>
      <c r="F184" s="138"/>
      <c r="G184" s="138"/>
    </row>
    <row r="185" spans="2:7" x14ac:dyDescent="0.25">
      <c r="B185" s="138"/>
      <c r="C185" s="138"/>
      <c r="D185" s="138"/>
      <c r="E185" s="138"/>
      <c r="F185" s="138"/>
      <c r="G185" s="138"/>
    </row>
    <row r="186" spans="2:7" x14ac:dyDescent="0.25">
      <c r="B186" s="138"/>
      <c r="C186" s="138"/>
      <c r="D186" s="138"/>
      <c r="E186" s="138"/>
      <c r="F186" s="138"/>
      <c r="G186" s="138"/>
    </row>
    <row r="187" spans="2:7" x14ac:dyDescent="0.25">
      <c r="B187" s="138"/>
      <c r="C187" s="138"/>
      <c r="D187" s="138"/>
      <c r="E187" s="138"/>
      <c r="F187" s="138"/>
      <c r="G187" s="138"/>
    </row>
    <row r="188" spans="2:7" x14ac:dyDescent="0.25">
      <c r="B188" s="138"/>
      <c r="C188" s="138"/>
      <c r="D188" s="138"/>
      <c r="E188" s="138"/>
      <c r="F188" s="138"/>
      <c r="G188" s="138"/>
    </row>
    <row r="189" spans="2:7" x14ac:dyDescent="0.25">
      <c r="B189" s="138"/>
      <c r="C189" s="138"/>
      <c r="D189" s="138"/>
      <c r="E189" s="138"/>
      <c r="F189" s="138"/>
      <c r="G189" s="138"/>
    </row>
    <row r="190" spans="2:7" x14ac:dyDescent="0.25">
      <c r="B190" s="138"/>
      <c r="C190" s="138"/>
      <c r="D190" s="138"/>
      <c r="E190" s="138"/>
      <c r="F190" s="138"/>
      <c r="G190" s="138"/>
    </row>
    <row r="191" spans="2:7" x14ac:dyDescent="0.25">
      <c r="B191" s="138"/>
      <c r="C191" s="138"/>
      <c r="D191" s="138"/>
      <c r="E191" s="138"/>
      <c r="F191" s="138"/>
      <c r="G191" s="138"/>
    </row>
    <row r="192" spans="2:7" x14ac:dyDescent="0.25">
      <c r="B192" s="138"/>
      <c r="C192" s="138"/>
      <c r="D192" s="138"/>
      <c r="E192" s="138"/>
      <c r="F192" s="138"/>
      <c r="G192" s="138"/>
    </row>
    <row r="193" spans="2:7" x14ac:dyDescent="0.25">
      <c r="B193" s="138"/>
      <c r="C193" s="138"/>
      <c r="D193" s="138"/>
      <c r="E193" s="138"/>
      <c r="F193" s="138"/>
      <c r="G193" s="138"/>
    </row>
    <row r="194" spans="2:7" x14ac:dyDescent="0.25">
      <c r="B194" s="138"/>
      <c r="C194" s="138"/>
      <c r="D194" s="138"/>
      <c r="E194" s="138"/>
      <c r="F194" s="138"/>
      <c r="G194" s="138"/>
    </row>
    <row r="195" spans="2:7" x14ac:dyDescent="0.25">
      <c r="B195" s="138"/>
      <c r="C195" s="138"/>
      <c r="D195" s="138"/>
      <c r="E195" s="138"/>
      <c r="F195" s="138"/>
      <c r="G195" s="138"/>
    </row>
    <row r="196" spans="2:7" x14ac:dyDescent="0.25">
      <c r="B196" s="138"/>
      <c r="C196" s="138"/>
      <c r="D196" s="138"/>
      <c r="E196" s="138"/>
      <c r="F196" s="138"/>
      <c r="G196" s="138"/>
    </row>
    <row r="197" spans="2:7" x14ac:dyDescent="0.25">
      <c r="B197" s="138"/>
      <c r="C197" s="138"/>
      <c r="D197" s="138"/>
      <c r="E197" s="138"/>
      <c r="F197" s="138"/>
      <c r="G197" s="138"/>
    </row>
    <row r="198" spans="2:7" x14ac:dyDescent="0.25">
      <c r="B198" s="138"/>
      <c r="C198" s="138"/>
      <c r="D198" s="138"/>
      <c r="E198" s="138"/>
      <c r="F198" s="138"/>
      <c r="G198" s="138"/>
    </row>
    <row r="199" spans="2:7" x14ac:dyDescent="0.25">
      <c r="B199" s="138"/>
      <c r="C199" s="138"/>
      <c r="D199" s="138"/>
      <c r="E199" s="138"/>
      <c r="F199" s="138"/>
      <c r="G199" s="138"/>
    </row>
    <row r="200" spans="2:7" x14ac:dyDescent="0.25">
      <c r="B200" s="138"/>
      <c r="C200" s="138"/>
      <c r="D200" s="138"/>
      <c r="E200" s="138"/>
      <c r="F200" s="138"/>
      <c r="G200" s="138"/>
    </row>
    <row r="201" spans="2:7" x14ac:dyDescent="0.25">
      <c r="B201" s="138"/>
      <c r="C201" s="138"/>
      <c r="D201" s="138"/>
      <c r="E201" s="138"/>
      <c r="F201" s="138"/>
      <c r="G201" s="138"/>
    </row>
    <row r="202" spans="2:7" x14ac:dyDescent="0.25">
      <c r="B202" s="138"/>
      <c r="C202" s="138"/>
      <c r="D202" s="138"/>
      <c r="E202" s="138"/>
      <c r="F202" s="138"/>
      <c r="G202" s="138"/>
    </row>
    <row r="203" spans="2:7" x14ac:dyDescent="0.25">
      <c r="B203" s="138"/>
      <c r="C203" s="138"/>
      <c r="D203" s="138"/>
      <c r="E203" s="138"/>
      <c r="F203" s="138"/>
      <c r="G203" s="138"/>
    </row>
    <row r="204" spans="2:7" x14ac:dyDescent="0.25">
      <c r="B204" s="138"/>
      <c r="C204" s="138"/>
      <c r="D204" s="138"/>
      <c r="E204" s="138"/>
      <c r="F204" s="138"/>
      <c r="G204" s="138"/>
    </row>
    <row r="205" spans="2:7" x14ac:dyDescent="0.25">
      <c r="B205" s="138"/>
      <c r="C205" s="138"/>
      <c r="D205" s="138"/>
      <c r="E205" s="138"/>
      <c r="F205" s="138"/>
      <c r="G205" s="138"/>
    </row>
    <row r="206" spans="2:7" x14ac:dyDescent="0.25">
      <c r="B206" s="138"/>
      <c r="C206" s="138"/>
      <c r="D206" s="138"/>
      <c r="E206" s="138"/>
      <c r="F206" s="138"/>
      <c r="G206" s="138"/>
    </row>
    <row r="207" spans="2:7" x14ac:dyDescent="0.25">
      <c r="B207" s="138"/>
      <c r="C207" s="138"/>
      <c r="D207" s="138"/>
      <c r="E207" s="138"/>
      <c r="F207" s="138"/>
      <c r="G207" s="138"/>
    </row>
    <row r="208" spans="2:7" x14ac:dyDescent="0.25">
      <c r="B208" s="138"/>
      <c r="C208" s="138"/>
      <c r="D208" s="138"/>
      <c r="E208" s="138"/>
      <c r="F208" s="138"/>
      <c r="G208" s="138"/>
    </row>
    <row r="209" spans="2:7" x14ac:dyDescent="0.25">
      <c r="B209" s="138"/>
      <c r="C209" s="138"/>
      <c r="D209" s="138"/>
      <c r="E209" s="138"/>
      <c r="F209" s="138"/>
      <c r="G209" s="138"/>
    </row>
    <row r="210" spans="2:7" x14ac:dyDescent="0.25">
      <c r="B210" s="138"/>
      <c r="C210" s="138"/>
      <c r="D210" s="138"/>
      <c r="E210" s="138"/>
      <c r="F210" s="138"/>
      <c r="G210" s="138"/>
    </row>
    <row r="211" spans="2:7" x14ac:dyDescent="0.25">
      <c r="B211" s="138"/>
      <c r="C211" s="138"/>
      <c r="D211" s="138"/>
      <c r="E211" s="138"/>
      <c r="F211" s="138"/>
      <c r="G211" s="138"/>
    </row>
    <row r="212" spans="2:7" x14ac:dyDescent="0.25">
      <c r="B212" s="138"/>
      <c r="C212" s="138"/>
      <c r="D212" s="138"/>
      <c r="E212" s="138"/>
      <c r="F212" s="138"/>
      <c r="G212" s="138"/>
    </row>
    <row r="213" spans="2:7" x14ac:dyDescent="0.25">
      <c r="B213" s="138"/>
      <c r="C213" s="138"/>
      <c r="D213" s="138"/>
      <c r="E213" s="138"/>
      <c r="F213" s="138"/>
      <c r="G213" s="138"/>
    </row>
    <row r="214" spans="2:7" x14ac:dyDescent="0.25">
      <c r="B214" s="138"/>
      <c r="C214" s="138"/>
      <c r="D214" s="138"/>
      <c r="E214" s="138"/>
      <c r="F214" s="138"/>
      <c r="G214" s="138"/>
    </row>
    <row r="215" spans="2:7" x14ac:dyDescent="0.25">
      <c r="B215" s="138"/>
      <c r="C215" s="138"/>
      <c r="D215" s="138"/>
      <c r="E215" s="138"/>
      <c r="F215" s="138"/>
      <c r="G215" s="138"/>
    </row>
    <row r="216" spans="2:7" x14ac:dyDescent="0.25">
      <c r="B216" s="138"/>
      <c r="C216" s="138"/>
      <c r="D216" s="138"/>
      <c r="E216" s="138"/>
      <c r="F216" s="138"/>
      <c r="G216" s="138"/>
    </row>
    <row r="217" spans="2:7" x14ac:dyDescent="0.25">
      <c r="B217" s="138"/>
      <c r="C217" s="138"/>
      <c r="D217" s="138"/>
      <c r="E217" s="138"/>
      <c r="F217" s="138"/>
      <c r="G217" s="138"/>
    </row>
    <row r="218" spans="2:7" x14ac:dyDescent="0.25">
      <c r="B218" s="138"/>
      <c r="C218" s="138"/>
      <c r="D218" s="138"/>
      <c r="E218" s="138"/>
      <c r="F218" s="138"/>
      <c r="G218" s="138"/>
    </row>
    <row r="219" spans="2:7" x14ac:dyDescent="0.25">
      <c r="B219" s="138"/>
      <c r="C219" s="138"/>
      <c r="D219" s="138"/>
      <c r="E219" s="138"/>
      <c r="F219" s="138"/>
      <c r="G219" s="138"/>
    </row>
    <row r="220" spans="2:7" x14ac:dyDescent="0.25">
      <c r="B220" s="138"/>
      <c r="C220" s="138"/>
      <c r="D220" s="138"/>
      <c r="E220" s="138"/>
      <c r="F220" s="138"/>
      <c r="G220" s="138"/>
    </row>
    <row r="221" spans="2:7" x14ac:dyDescent="0.25">
      <c r="B221" s="138"/>
      <c r="C221" s="138"/>
      <c r="D221" s="138"/>
      <c r="E221" s="138"/>
      <c r="F221" s="138"/>
      <c r="G221" s="138"/>
    </row>
    <row r="222" spans="2:7" x14ac:dyDescent="0.25">
      <c r="B222" s="138"/>
      <c r="C222" s="138"/>
      <c r="D222" s="138"/>
      <c r="E222" s="138"/>
      <c r="F222" s="138"/>
      <c r="G222" s="138"/>
    </row>
    <row r="223" spans="2:7" x14ac:dyDescent="0.25">
      <c r="B223" s="138"/>
      <c r="C223" s="138"/>
      <c r="D223" s="138"/>
      <c r="E223" s="138"/>
      <c r="F223" s="138"/>
      <c r="G223" s="138"/>
    </row>
    <row r="224" spans="2:7" x14ac:dyDescent="0.25">
      <c r="B224" s="138"/>
      <c r="C224" s="138"/>
      <c r="D224" s="138"/>
      <c r="E224" s="138"/>
      <c r="F224" s="138"/>
      <c r="G224" s="138"/>
    </row>
    <row r="225" spans="2:7" x14ac:dyDescent="0.25">
      <c r="B225" s="138"/>
      <c r="C225" s="138"/>
      <c r="D225" s="138"/>
      <c r="E225" s="138"/>
      <c r="F225" s="138"/>
      <c r="G225" s="138"/>
    </row>
    <row r="226" spans="2:7" x14ac:dyDescent="0.25">
      <c r="B226" s="138"/>
      <c r="C226" s="138"/>
      <c r="D226" s="138"/>
      <c r="E226" s="138"/>
      <c r="F226" s="138"/>
      <c r="G226" s="138"/>
    </row>
    <row r="227" spans="2:7" x14ac:dyDescent="0.25">
      <c r="B227" s="138"/>
      <c r="C227" s="138"/>
      <c r="D227" s="138"/>
      <c r="E227" s="138"/>
      <c r="F227" s="138"/>
      <c r="G227" s="138"/>
    </row>
    <row r="228" spans="2:7" x14ac:dyDescent="0.25">
      <c r="B228" s="138"/>
      <c r="C228" s="138"/>
      <c r="D228" s="138"/>
      <c r="E228" s="138"/>
      <c r="F228" s="138"/>
      <c r="G228" s="138"/>
    </row>
    <row r="229" spans="2:7" x14ac:dyDescent="0.25">
      <c r="B229" s="138"/>
      <c r="C229" s="138"/>
      <c r="D229" s="138"/>
      <c r="E229" s="138"/>
      <c r="F229" s="138"/>
      <c r="G229" s="138"/>
    </row>
    <row r="230" spans="2:7" x14ac:dyDescent="0.25">
      <c r="B230" s="138"/>
      <c r="C230" s="138"/>
      <c r="D230" s="138"/>
      <c r="E230" s="138"/>
      <c r="F230" s="138"/>
      <c r="G230" s="138"/>
    </row>
    <row r="231" spans="2:7" x14ac:dyDescent="0.25">
      <c r="B231" s="138"/>
      <c r="C231" s="138"/>
      <c r="D231" s="138"/>
      <c r="E231" s="138"/>
      <c r="F231" s="138"/>
      <c r="G231" s="138"/>
    </row>
    <row r="232" spans="2:7" x14ac:dyDescent="0.25">
      <c r="B232" s="138"/>
      <c r="C232" s="138"/>
      <c r="D232" s="138"/>
      <c r="E232" s="138"/>
      <c r="F232" s="138"/>
      <c r="G232" s="138"/>
    </row>
    <row r="233" spans="2:7" x14ac:dyDescent="0.25">
      <c r="B233" s="138"/>
      <c r="C233" s="138"/>
      <c r="D233" s="138"/>
      <c r="E233" s="138"/>
      <c r="F233" s="138"/>
      <c r="G233" s="138"/>
    </row>
    <row r="234" spans="2:7" x14ac:dyDescent="0.25">
      <c r="B234" s="138"/>
      <c r="C234" s="138"/>
      <c r="D234" s="138"/>
      <c r="E234" s="138"/>
      <c r="F234" s="138"/>
      <c r="G234" s="138"/>
    </row>
    <row r="235" spans="2:7" x14ac:dyDescent="0.25">
      <c r="B235" s="138"/>
      <c r="C235" s="138"/>
      <c r="D235" s="138"/>
      <c r="E235" s="138"/>
      <c r="F235" s="138"/>
      <c r="G235" s="138"/>
    </row>
    <row r="236" spans="2:7" x14ac:dyDescent="0.25">
      <c r="B236" s="138"/>
      <c r="C236" s="138"/>
      <c r="D236" s="138"/>
      <c r="E236" s="138"/>
      <c r="F236" s="138"/>
      <c r="G236" s="138"/>
    </row>
    <row r="237" spans="2:7" x14ac:dyDescent="0.25">
      <c r="B237" s="138"/>
      <c r="C237" s="138"/>
      <c r="D237" s="138"/>
      <c r="E237" s="138"/>
      <c r="F237" s="138"/>
      <c r="G237" s="138"/>
    </row>
    <row r="238" spans="2:7" x14ac:dyDescent="0.25">
      <c r="B238" s="138"/>
      <c r="C238" s="138"/>
      <c r="D238" s="138"/>
      <c r="E238" s="138"/>
      <c r="F238" s="138"/>
      <c r="G238" s="138"/>
    </row>
    <row r="239" spans="2:7" x14ac:dyDescent="0.25">
      <c r="B239" s="138"/>
      <c r="C239" s="138"/>
      <c r="D239" s="138"/>
      <c r="E239" s="138"/>
      <c r="F239" s="138"/>
      <c r="G239" s="138"/>
    </row>
    <row r="240" spans="2:7" x14ac:dyDescent="0.25">
      <c r="B240" s="138"/>
      <c r="C240" s="138"/>
      <c r="D240" s="138"/>
      <c r="E240" s="138"/>
      <c r="F240" s="138"/>
      <c r="G240" s="138"/>
    </row>
    <row r="241" spans="2:7" x14ac:dyDescent="0.25">
      <c r="B241" s="138"/>
      <c r="C241" s="138"/>
      <c r="D241" s="138"/>
      <c r="E241" s="138"/>
      <c r="F241" s="138"/>
      <c r="G241" s="138"/>
    </row>
    <row r="242" spans="2:7" x14ac:dyDescent="0.25">
      <c r="B242" s="138"/>
      <c r="C242" s="138"/>
      <c r="D242" s="138"/>
      <c r="E242" s="138"/>
      <c r="F242" s="138"/>
      <c r="G242" s="138"/>
    </row>
    <row r="243" spans="2:7" x14ac:dyDescent="0.25">
      <c r="B243" s="138"/>
      <c r="C243" s="138"/>
      <c r="D243" s="138"/>
      <c r="E243" s="138"/>
      <c r="F243" s="138"/>
      <c r="G243" s="138"/>
    </row>
    <row r="244" spans="2:7" ht="18.75" x14ac:dyDescent="0.3">
      <c r="B244" s="171"/>
      <c r="C244" s="171"/>
      <c r="D244" s="171"/>
      <c r="E244" s="171"/>
      <c r="F244" s="171"/>
      <c r="G244" s="171"/>
    </row>
    <row r="245" spans="2:7" ht="18.75" x14ac:dyDescent="0.3">
      <c r="B245" s="171"/>
      <c r="C245" s="171"/>
      <c r="D245" s="171"/>
      <c r="E245" s="171"/>
      <c r="F245" s="171"/>
      <c r="G245" s="171"/>
    </row>
    <row r="246" spans="2:7" ht="18.75" x14ac:dyDescent="0.3">
      <c r="B246" s="171"/>
      <c r="C246" s="171"/>
      <c r="D246" s="171"/>
      <c r="E246" s="171"/>
      <c r="F246" s="171"/>
      <c r="G246" s="171"/>
    </row>
    <row r="247" spans="2:7" ht="18.75" x14ac:dyDescent="0.3">
      <c r="B247" s="171"/>
      <c r="C247" s="171"/>
      <c r="D247" s="171"/>
      <c r="E247" s="171"/>
      <c r="F247" s="171"/>
      <c r="G247" s="171"/>
    </row>
    <row r="248" spans="2:7" ht="18.75" x14ac:dyDescent="0.3">
      <c r="B248" s="171"/>
      <c r="C248" s="171"/>
      <c r="D248" s="171"/>
      <c r="E248" s="171"/>
      <c r="F248" s="171"/>
      <c r="G248" s="171"/>
    </row>
    <row r="249" spans="2:7" ht="18.75" x14ac:dyDescent="0.3">
      <c r="B249" s="171"/>
      <c r="C249" s="171"/>
      <c r="D249" s="171"/>
      <c r="E249" s="171"/>
      <c r="F249" s="171"/>
      <c r="G249" s="171"/>
    </row>
    <row r="250" spans="2:7" ht="18.75" x14ac:dyDescent="0.3">
      <c r="B250" s="171"/>
      <c r="C250" s="171"/>
      <c r="D250" s="171"/>
      <c r="E250" s="171"/>
      <c r="F250" s="171"/>
      <c r="G250" s="171"/>
    </row>
    <row r="251" spans="2:7" ht="18.75" x14ac:dyDescent="0.3">
      <c r="B251" s="171"/>
      <c r="C251" s="171"/>
      <c r="D251" s="171"/>
      <c r="E251" s="171"/>
      <c r="F251" s="171"/>
      <c r="G251" s="171"/>
    </row>
    <row r="252" spans="2:7" ht="18.75" x14ac:dyDescent="0.3">
      <c r="B252" s="171"/>
      <c r="C252" s="171"/>
      <c r="D252" s="171"/>
      <c r="E252" s="171"/>
      <c r="F252" s="171"/>
      <c r="G252" s="171"/>
    </row>
    <row r="253" spans="2:7" ht="18.75" x14ac:dyDescent="0.3">
      <c r="B253" s="171"/>
      <c r="C253" s="171"/>
      <c r="D253" s="171"/>
      <c r="E253" s="171"/>
      <c r="F253" s="171"/>
      <c r="G253" s="171"/>
    </row>
    <row r="254" spans="2:7" ht="18.75" x14ac:dyDescent="0.3">
      <c r="B254" s="171"/>
      <c r="C254" s="171"/>
      <c r="D254" s="171"/>
      <c r="E254" s="171"/>
      <c r="F254" s="171"/>
      <c r="G254" s="171"/>
    </row>
    <row r="255" spans="2:7" ht="18.75" x14ac:dyDescent="0.3">
      <c r="B255" s="171"/>
      <c r="C255" s="171"/>
      <c r="D255" s="171"/>
      <c r="E255" s="171"/>
      <c r="F255" s="171"/>
      <c r="G255" s="171"/>
    </row>
    <row r="256" spans="2:7" ht="18.75" x14ac:dyDescent="0.3">
      <c r="B256" s="171"/>
      <c r="C256" s="171"/>
      <c r="D256" s="171"/>
      <c r="E256" s="171"/>
      <c r="F256" s="171"/>
      <c r="G256" s="171"/>
    </row>
    <row r="257" spans="2:7" ht="18.75" x14ac:dyDescent="0.3">
      <c r="B257" s="171"/>
      <c r="C257" s="171"/>
      <c r="D257" s="171"/>
      <c r="E257" s="171"/>
      <c r="F257" s="171"/>
      <c r="G257" s="171"/>
    </row>
    <row r="258" spans="2:7" ht="18.75" x14ac:dyDescent="0.3">
      <c r="B258" s="171"/>
      <c r="C258" s="171"/>
      <c r="D258" s="171"/>
      <c r="E258" s="171"/>
      <c r="F258" s="171"/>
      <c r="G258" s="171"/>
    </row>
    <row r="259" spans="2:7" ht="18.75" x14ac:dyDescent="0.3">
      <c r="B259" s="171"/>
      <c r="C259" s="171"/>
      <c r="D259" s="171"/>
      <c r="E259" s="171"/>
      <c r="F259" s="171"/>
      <c r="G259" s="171"/>
    </row>
    <row r="260" spans="2:7" ht="18.75" x14ac:dyDescent="0.3">
      <c r="B260" s="171"/>
      <c r="C260" s="171"/>
      <c r="D260" s="171"/>
      <c r="E260" s="171"/>
      <c r="F260" s="171"/>
      <c r="G260" s="171"/>
    </row>
    <row r="261" spans="2:7" ht="18.75" x14ac:dyDescent="0.3">
      <c r="B261" s="171"/>
      <c r="C261" s="171"/>
      <c r="D261" s="171"/>
      <c r="E261" s="171"/>
      <c r="F261" s="171"/>
      <c r="G261" s="171"/>
    </row>
    <row r="262" spans="2:7" ht="18.75" x14ac:dyDescent="0.3">
      <c r="B262" s="171"/>
      <c r="C262" s="171"/>
      <c r="D262" s="171"/>
      <c r="E262" s="171"/>
      <c r="F262" s="171"/>
      <c r="G262" s="171"/>
    </row>
    <row r="263" spans="2:7" ht="18.75" x14ac:dyDescent="0.3">
      <c r="B263" s="171"/>
      <c r="C263" s="171"/>
      <c r="D263" s="171"/>
      <c r="E263" s="171"/>
      <c r="F263" s="171"/>
      <c r="G263" s="171"/>
    </row>
    <row r="264" spans="2:7" ht="18.75" x14ac:dyDescent="0.3">
      <c r="B264" s="171"/>
      <c r="C264" s="171"/>
      <c r="D264" s="171"/>
      <c r="E264" s="171"/>
      <c r="F264" s="171"/>
      <c r="G264" s="171"/>
    </row>
    <row r="265" spans="2:7" ht="18.75" x14ac:dyDescent="0.3">
      <c r="B265" s="171"/>
      <c r="C265" s="171"/>
      <c r="D265" s="171"/>
      <c r="E265" s="171"/>
      <c r="F265" s="171"/>
      <c r="G265" s="171"/>
    </row>
    <row r="266" spans="2:7" ht="18.75" x14ac:dyDescent="0.3">
      <c r="B266" s="171"/>
      <c r="C266" s="171"/>
      <c r="D266" s="171"/>
      <c r="E266" s="171"/>
      <c r="F266" s="171"/>
      <c r="G266" s="171"/>
    </row>
    <row r="267" spans="2:7" ht="18.75" x14ac:dyDescent="0.3">
      <c r="B267" s="171"/>
      <c r="C267" s="171"/>
      <c r="D267" s="171"/>
      <c r="E267" s="171"/>
      <c r="F267" s="171"/>
      <c r="G267" s="171"/>
    </row>
    <row r="268" spans="2:7" ht="18.75" x14ac:dyDescent="0.3">
      <c r="B268" s="171"/>
      <c r="C268" s="171"/>
      <c r="D268" s="171"/>
      <c r="E268" s="171"/>
      <c r="F268" s="171"/>
      <c r="G268" s="171"/>
    </row>
    <row r="269" spans="2:7" ht="18.75" x14ac:dyDescent="0.3">
      <c r="B269" s="171"/>
      <c r="C269" s="171"/>
      <c r="D269" s="171"/>
      <c r="E269" s="171"/>
      <c r="F269" s="171"/>
      <c r="G269" s="171"/>
    </row>
    <row r="270" spans="2:7" ht="18.75" x14ac:dyDescent="0.3">
      <c r="B270" s="171"/>
      <c r="C270" s="171"/>
      <c r="D270" s="171"/>
      <c r="E270" s="171"/>
      <c r="F270" s="171"/>
      <c r="G270" s="171"/>
    </row>
    <row r="271" spans="2:7" ht="18.75" x14ac:dyDescent="0.3">
      <c r="B271" s="171"/>
      <c r="C271" s="171"/>
      <c r="D271" s="171"/>
      <c r="E271" s="171"/>
      <c r="F271" s="171"/>
      <c r="G271" s="171"/>
    </row>
    <row r="272" spans="2:7" ht="18.75" x14ac:dyDescent="0.3">
      <c r="B272" s="171"/>
      <c r="C272" s="171"/>
      <c r="D272" s="171"/>
      <c r="E272" s="171"/>
      <c r="F272" s="171"/>
      <c r="G272" s="171"/>
    </row>
    <row r="273" spans="2:7" ht="18.75" x14ac:dyDescent="0.3">
      <c r="B273" s="171"/>
      <c r="C273" s="171"/>
      <c r="D273" s="171"/>
      <c r="E273" s="171"/>
      <c r="F273" s="171"/>
      <c r="G273" s="171"/>
    </row>
    <row r="274" spans="2:7" ht="18.75" x14ac:dyDescent="0.3">
      <c r="B274" s="171"/>
      <c r="C274" s="171"/>
      <c r="D274" s="171"/>
      <c r="E274" s="171"/>
      <c r="F274" s="171"/>
      <c r="G274" s="171"/>
    </row>
    <row r="275" spans="2:7" ht="18.75" x14ac:dyDescent="0.3">
      <c r="B275" s="171"/>
      <c r="C275" s="171"/>
      <c r="D275" s="171"/>
      <c r="E275" s="171"/>
      <c r="F275" s="171"/>
      <c r="G275" s="171"/>
    </row>
    <row r="276" spans="2:7" ht="18.75" x14ac:dyDescent="0.3">
      <c r="B276" s="171"/>
      <c r="C276" s="171"/>
      <c r="D276" s="171"/>
      <c r="E276" s="171"/>
      <c r="F276" s="171"/>
      <c r="G276" s="171"/>
    </row>
    <row r="277" spans="2:7" ht="18.75" x14ac:dyDescent="0.3">
      <c r="B277" s="171"/>
      <c r="C277" s="171"/>
      <c r="D277" s="171"/>
      <c r="E277" s="171"/>
      <c r="F277" s="171"/>
      <c r="G277" s="171"/>
    </row>
    <row r="278" spans="2:7" ht="18.75" x14ac:dyDescent="0.3">
      <c r="B278" s="171"/>
      <c r="C278" s="171"/>
      <c r="D278" s="171"/>
      <c r="E278" s="171"/>
      <c r="F278" s="171"/>
      <c r="G278" s="171"/>
    </row>
    <row r="279" spans="2:7" ht="18.75" x14ac:dyDescent="0.3">
      <c r="B279" s="171"/>
      <c r="C279" s="171"/>
      <c r="D279" s="171"/>
      <c r="E279" s="171"/>
      <c r="F279" s="171"/>
      <c r="G279" s="171"/>
    </row>
    <row r="280" spans="2:7" ht="18.75" x14ac:dyDescent="0.3">
      <c r="B280" s="171"/>
      <c r="C280" s="171"/>
      <c r="D280" s="171"/>
      <c r="E280" s="171"/>
      <c r="F280" s="171"/>
      <c r="G280" s="171"/>
    </row>
    <row r="281" spans="2:7" ht="18.75" x14ac:dyDescent="0.3">
      <c r="B281" s="171"/>
      <c r="C281" s="171"/>
      <c r="D281" s="171"/>
      <c r="E281" s="171"/>
      <c r="F281" s="171"/>
      <c r="G281" s="171"/>
    </row>
    <row r="282" spans="2:7" ht="18.75" x14ac:dyDescent="0.3">
      <c r="B282" s="171"/>
      <c r="C282" s="171"/>
      <c r="D282" s="171"/>
      <c r="E282" s="171"/>
      <c r="F282" s="171"/>
      <c r="G282" s="171"/>
    </row>
    <row r="283" spans="2:7" ht="18.75" x14ac:dyDescent="0.3">
      <c r="B283" s="171"/>
      <c r="C283" s="171"/>
      <c r="D283" s="171"/>
      <c r="E283" s="171"/>
      <c r="F283" s="171"/>
      <c r="G283" s="171"/>
    </row>
    <row r="284" spans="2:7" ht="18.75" x14ac:dyDescent="0.3">
      <c r="B284" s="171"/>
      <c r="C284" s="171"/>
      <c r="D284" s="171"/>
      <c r="E284" s="171"/>
      <c r="F284" s="171"/>
      <c r="G284" s="171"/>
    </row>
    <row r="285" spans="2:7" ht="18.75" x14ac:dyDescent="0.3">
      <c r="B285" s="171"/>
      <c r="C285" s="171"/>
      <c r="D285" s="171"/>
      <c r="E285" s="171"/>
      <c r="F285" s="171"/>
      <c r="G285" s="171"/>
    </row>
    <row r="286" spans="2:7" ht="18.75" x14ac:dyDescent="0.3">
      <c r="B286" s="171"/>
      <c r="C286" s="171"/>
      <c r="D286" s="171"/>
      <c r="E286" s="171"/>
      <c r="F286" s="171"/>
      <c r="G286" s="171"/>
    </row>
    <row r="287" spans="2:7" ht="18.75" x14ac:dyDescent="0.3">
      <c r="B287" s="171"/>
      <c r="C287" s="171"/>
      <c r="D287" s="171"/>
      <c r="E287" s="171"/>
      <c r="F287" s="171"/>
      <c r="G287" s="171"/>
    </row>
    <row r="288" spans="2:7" ht="18.75" x14ac:dyDescent="0.3">
      <c r="B288" s="171"/>
      <c r="C288" s="171"/>
      <c r="D288" s="171"/>
      <c r="E288" s="171"/>
      <c r="F288" s="171"/>
      <c r="G288" s="171"/>
    </row>
    <row r="289" spans="2:7" ht="18.75" x14ac:dyDescent="0.3">
      <c r="B289" s="171"/>
      <c r="C289" s="171"/>
      <c r="D289" s="171"/>
      <c r="E289" s="171"/>
      <c r="F289" s="171"/>
      <c r="G289" s="171"/>
    </row>
    <row r="290" spans="2:7" ht="18.75" x14ac:dyDescent="0.3">
      <c r="B290" s="171"/>
      <c r="C290" s="171"/>
      <c r="D290" s="171"/>
      <c r="E290" s="171"/>
      <c r="F290" s="171"/>
      <c r="G290" s="171"/>
    </row>
    <row r="291" spans="2:7" ht="18.75" x14ac:dyDescent="0.3">
      <c r="B291" s="171"/>
      <c r="C291" s="171"/>
      <c r="D291" s="171"/>
      <c r="E291" s="171"/>
      <c r="F291" s="171"/>
      <c r="G291" s="171"/>
    </row>
    <row r="292" spans="2:7" ht="18.75" x14ac:dyDescent="0.3">
      <c r="B292" s="171"/>
      <c r="C292" s="171"/>
      <c r="D292" s="171"/>
      <c r="E292" s="171"/>
      <c r="F292" s="171"/>
      <c r="G292" s="171"/>
    </row>
    <row r="293" spans="2:7" ht="18.75" x14ac:dyDescent="0.3">
      <c r="B293" s="171"/>
      <c r="C293" s="171"/>
      <c r="D293" s="171"/>
      <c r="E293" s="171"/>
      <c r="F293" s="171"/>
      <c r="G293" s="171"/>
    </row>
    <row r="294" spans="2:7" ht="18.75" x14ac:dyDescent="0.3">
      <c r="B294" s="171"/>
      <c r="C294" s="171"/>
      <c r="D294" s="171"/>
      <c r="E294" s="171"/>
      <c r="F294" s="171"/>
      <c r="G294" s="171"/>
    </row>
    <row r="295" spans="2:7" ht="18.75" x14ac:dyDescent="0.3">
      <c r="B295" s="171"/>
      <c r="C295" s="171"/>
      <c r="D295" s="171"/>
      <c r="E295" s="171"/>
      <c r="F295" s="171"/>
      <c r="G295" s="171"/>
    </row>
    <row r="296" spans="2:7" ht="18.75" x14ac:dyDescent="0.3">
      <c r="B296" s="171"/>
      <c r="C296" s="171"/>
      <c r="D296" s="171"/>
      <c r="E296" s="171"/>
      <c r="F296" s="171"/>
      <c r="G296" s="171"/>
    </row>
    <row r="297" spans="2:7" ht="18.75" x14ac:dyDescent="0.3">
      <c r="B297" s="171"/>
      <c r="C297" s="171"/>
      <c r="D297" s="171"/>
      <c r="E297" s="171"/>
      <c r="F297" s="171"/>
      <c r="G297" s="171"/>
    </row>
    <row r="298" spans="2:7" ht="18.75" x14ac:dyDescent="0.3">
      <c r="B298" s="171"/>
      <c r="C298" s="171"/>
      <c r="D298" s="171"/>
      <c r="E298" s="171"/>
      <c r="F298" s="171"/>
      <c r="G298" s="171"/>
    </row>
    <row r="299" spans="2:7" ht="18.75" x14ac:dyDescent="0.3">
      <c r="B299" s="171"/>
      <c r="C299" s="171"/>
      <c r="D299" s="171"/>
      <c r="E299" s="171"/>
      <c r="F299" s="171"/>
      <c r="G299" s="171"/>
    </row>
    <row r="300" spans="2:7" ht="18.75" x14ac:dyDescent="0.3">
      <c r="B300" s="171"/>
      <c r="C300" s="171"/>
      <c r="D300" s="171"/>
      <c r="E300" s="171"/>
      <c r="F300" s="171"/>
      <c r="G300" s="171"/>
    </row>
    <row r="301" spans="2:7" ht="18.75" x14ac:dyDescent="0.3">
      <c r="B301" s="171"/>
      <c r="C301" s="171"/>
      <c r="D301" s="171"/>
      <c r="E301" s="171"/>
      <c r="F301" s="171"/>
      <c r="G301" s="171"/>
    </row>
    <row r="302" spans="2:7" ht="18.75" x14ac:dyDescent="0.3">
      <c r="B302" s="171"/>
      <c r="C302" s="171"/>
      <c r="D302" s="171"/>
      <c r="E302" s="171"/>
      <c r="F302" s="171"/>
      <c r="G302" s="171"/>
    </row>
    <row r="303" spans="2:7" ht="18.75" x14ac:dyDescent="0.3">
      <c r="B303" s="171"/>
      <c r="C303" s="171"/>
      <c r="D303" s="171"/>
      <c r="E303" s="171"/>
      <c r="F303" s="171"/>
      <c r="G303" s="171"/>
    </row>
    <row r="304" spans="2:7" ht="18.75" x14ac:dyDescent="0.3">
      <c r="B304" s="171"/>
      <c r="C304" s="171"/>
      <c r="D304" s="171"/>
      <c r="E304" s="171"/>
      <c r="F304" s="171"/>
      <c r="G304" s="171"/>
    </row>
    <row r="305" spans="2:7" ht="18.75" x14ac:dyDescent="0.3">
      <c r="B305" s="171"/>
      <c r="C305" s="171"/>
      <c r="D305" s="171"/>
      <c r="E305" s="171"/>
      <c r="F305" s="171"/>
      <c r="G305" s="171"/>
    </row>
    <row r="306" spans="2:7" ht="18.75" x14ac:dyDescent="0.3">
      <c r="B306" s="171"/>
      <c r="C306" s="171"/>
      <c r="D306" s="171"/>
      <c r="E306" s="171"/>
      <c r="F306" s="171"/>
      <c r="G306" s="171"/>
    </row>
    <row r="307" spans="2:7" ht="18.75" x14ac:dyDescent="0.3">
      <c r="B307" s="171"/>
      <c r="C307" s="171"/>
      <c r="D307" s="171"/>
      <c r="E307" s="171"/>
      <c r="F307" s="171"/>
      <c r="G307" s="171"/>
    </row>
    <row r="308" spans="2:7" ht="18.75" x14ac:dyDescent="0.3">
      <c r="B308" s="171"/>
      <c r="C308" s="171"/>
      <c r="D308" s="171"/>
      <c r="E308" s="171"/>
      <c r="F308" s="171"/>
      <c r="G308" s="171"/>
    </row>
    <row r="309" spans="2:7" ht="18.75" x14ac:dyDescent="0.3">
      <c r="B309" s="171"/>
      <c r="C309" s="171"/>
      <c r="D309" s="171"/>
      <c r="E309" s="171"/>
      <c r="F309" s="171"/>
      <c r="G309" s="171"/>
    </row>
    <row r="310" spans="2:7" ht="18.75" x14ac:dyDescent="0.3">
      <c r="B310" s="171"/>
      <c r="C310" s="171"/>
      <c r="D310" s="171"/>
      <c r="E310" s="171"/>
      <c r="F310" s="171"/>
      <c r="G310" s="171"/>
    </row>
    <row r="311" spans="2:7" ht="18.75" x14ac:dyDescent="0.3">
      <c r="B311" s="171"/>
      <c r="C311" s="171"/>
      <c r="D311" s="171"/>
      <c r="E311" s="171"/>
      <c r="F311" s="171"/>
      <c r="G311" s="171"/>
    </row>
    <row r="312" spans="2:7" ht="18.75" x14ac:dyDescent="0.3">
      <c r="B312" s="171"/>
      <c r="C312" s="171"/>
      <c r="D312" s="171"/>
      <c r="E312" s="171"/>
      <c r="F312" s="171"/>
      <c r="G312" s="171"/>
    </row>
    <row r="313" spans="2:7" ht="18.75" x14ac:dyDescent="0.3">
      <c r="B313" s="171"/>
      <c r="C313" s="171"/>
      <c r="D313" s="171"/>
      <c r="E313" s="171"/>
      <c r="F313" s="171"/>
      <c r="G313" s="171"/>
    </row>
    <row r="314" spans="2:7" ht="18.75" x14ac:dyDescent="0.3">
      <c r="B314" s="171"/>
      <c r="C314" s="171"/>
      <c r="D314" s="171"/>
      <c r="E314" s="171"/>
      <c r="F314" s="171"/>
      <c r="G314" s="171"/>
    </row>
    <row r="315" spans="2:7" ht="18.75" x14ac:dyDescent="0.3">
      <c r="B315" s="171"/>
      <c r="C315" s="171"/>
      <c r="D315" s="171"/>
      <c r="E315" s="171"/>
      <c r="F315" s="171"/>
      <c r="G315" s="171"/>
    </row>
    <row r="316" spans="2:7" ht="18.75" x14ac:dyDescent="0.3">
      <c r="B316" s="171"/>
      <c r="C316" s="171"/>
      <c r="D316" s="171"/>
      <c r="E316" s="171"/>
      <c r="F316" s="171"/>
      <c r="G316" s="171"/>
    </row>
    <row r="317" spans="2:7" ht="18.75" x14ac:dyDescent="0.3">
      <c r="B317" s="171"/>
      <c r="C317" s="171"/>
      <c r="D317" s="171"/>
      <c r="E317" s="171"/>
      <c r="F317" s="171"/>
      <c r="G317" s="171"/>
    </row>
    <row r="318" spans="2:7" ht="18.75" x14ac:dyDescent="0.3">
      <c r="B318" s="171"/>
      <c r="C318" s="171"/>
      <c r="D318" s="171"/>
      <c r="E318" s="171"/>
      <c r="F318" s="171"/>
      <c r="G318" s="171"/>
    </row>
    <row r="319" spans="2:7" ht="18.75" x14ac:dyDescent="0.3">
      <c r="B319" s="171"/>
      <c r="C319" s="171"/>
      <c r="D319" s="171"/>
      <c r="E319" s="171"/>
      <c r="F319" s="171"/>
      <c r="G319" s="171"/>
    </row>
    <row r="320" spans="2:7" ht="18.75" x14ac:dyDescent="0.3">
      <c r="B320" s="171"/>
      <c r="C320" s="171"/>
      <c r="D320" s="171"/>
      <c r="E320" s="171"/>
      <c r="F320" s="171"/>
      <c r="G320" s="171"/>
    </row>
    <row r="321" spans="2:7" ht="18.75" x14ac:dyDescent="0.3">
      <c r="B321" s="171"/>
      <c r="C321" s="171"/>
      <c r="D321" s="171"/>
      <c r="E321" s="171"/>
      <c r="F321" s="171"/>
      <c r="G321" s="171"/>
    </row>
    <row r="322" spans="2:7" ht="18.75" x14ac:dyDescent="0.3">
      <c r="B322" s="171"/>
      <c r="C322" s="171"/>
      <c r="D322" s="171"/>
      <c r="E322" s="171"/>
      <c r="F322" s="171"/>
      <c r="G322" s="171"/>
    </row>
    <row r="323" spans="2:7" ht="18.75" x14ac:dyDescent="0.3">
      <c r="B323" s="171"/>
      <c r="C323" s="171"/>
      <c r="D323" s="171"/>
      <c r="E323" s="171"/>
      <c r="F323" s="171"/>
      <c r="G323" s="171"/>
    </row>
    <row r="324" spans="2:7" ht="18.75" x14ac:dyDescent="0.3">
      <c r="B324" s="171"/>
      <c r="C324" s="171"/>
      <c r="D324" s="171"/>
      <c r="E324" s="171"/>
      <c r="F324" s="171"/>
      <c r="G324" s="171"/>
    </row>
    <row r="325" spans="2:7" ht="18.75" x14ac:dyDescent="0.3">
      <c r="B325" s="171"/>
      <c r="C325" s="171"/>
      <c r="D325" s="171"/>
      <c r="E325" s="171"/>
      <c r="F325" s="171"/>
      <c r="G325" s="171"/>
    </row>
    <row r="326" spans="2:7" ht="18.75" x14ac:dyDescent="0.3">
      <c r="B326" s="171"/>
      <c r="C326" s="171"/>
      <c r="D326" s="171"/>
      <c r="E326" s="171"/>
      <c r="F326" s="171"/>
      <c r="G326" s="171"/>
    </row>
    <row r="327" spans="2:7" ht="18.75" x14ac:dyDescent="0.3">
      <c r="B327" s="171"/>
      <c r="C327" s="171"/>
      <c r="D327" s="171"/>
      <c r="E327" s="171"/>
      <c r="F327" s="171"/>
      <c r="G327" s="171"/>
    </row>
    <row r="328" spans="2:7" ht="18.75" x14ac:dyDescent="0.3">
      <c r="B328" s="171"/>
      <c r="C328" s="171"/>
      <c r="D328" s="171"/>
      <c r="E328" s="171"/>
      <c r="F328" s="171"/>
      <c r="G328" s="171"/>
    </row>
    <row r="329" spans="2:7" ht="18.75" x14ac:dyDescent="0.3">
      <c r="B329" s="171"/>
      <c r="C329" s="171"/>
      <c r="D329" s="171"/>
      <c r="E329" s="171"/>
      <c r="F329" s="171"/>
      <c r="G329" s="171"/>
    </row>
    <row r="330" spans="2:7" ht="18.75" x14ac:dyDescent="0.3">
      <c r="B330" s="171"/>
      <c r="C330" s="171"/>
      <c r="D330" s="171"/>
      <c r="E330" s="171"/>
      <c r="F330" s="171"/>
      <c r="G330" s="171"/>
    </row>
    <row r="331" spans="2:7" ht="18.75" x14ac:dyDescent="0.3">
      <c r="B331" s="171"/>
      <c r="C331" s="171"/>
      <c r="D331" s="171"/>
      <c r="E331" s="171"/>
      <c r="F331" s="171"/>
      <c r="G331" s="171"/>
    </row>
    <row r="332" spans="2:7" ht="18.75" x14ac:dyDescent="0.3">
      <c r="B332" s="171"/>
      <c r="C332" s="171"/>
      <c r="D332" s="171"/>
      <c r="E332" s="171"/>
      <c r="F332" s="171"/>
      <c r="G332" s="171"/>
    </row>
    <row r="333" spans="2:7" ht="18.75" x14ac:dyDescent="0.3">
      <c r="B333" s="171"/>
      <c r="C333" s="171"/>
      <c r="D333" s="171"/>
      <c r="E333" s="171"/>
      <c r="F333" s="171"/>
      <c r="G333" s="171"/>
    </row>
    <row r="334" spans="2:7" ht="18.75" x14ac:dyDescent="0.3">
      <c r="B334" s="171"/>
      <c r="C334" s="171"/>
      <c r="D334" s="171"/>
      <c r="E334" s="171"/>
      <c r="F334" s="171"/>
      <c r="G334" s="171"/>
    </row>
    <row r="335" spans="2:7" ht="18.75" x14ac:dyDescent="0.3">
      <c r="B335" s="171"/>
      <c r="C335" s="171"/>
      <c r="D335" s="171"/>
      <c r="E335" s="171"/>
      <c r="F335" s="171"/>
      <c r="G335" s="171"/>
    </row>
    <row r="336" spans="2:7" ht="18.75" x14ac:dyDescent="0.3">
      <c r="B336" s="171"/>
      <c r="C336" s="171"/>
      <c r="D336" s="171"/>
      <c r="E336" s="171"/>
      <c r="F336" s="171"/>
      <c r="G336" s="171"/>
    </row>
    <row r="337" spans="2:7" ht="18.75" x14ac:dyDescent="0.3">
      <c r="B337" s="171"/>
      <c r="C337" s="171"/>
      <c r="D337" s="171"/>
      <c r="E337" s="171"/>
      <c r="F337" s="171"/>
      <c r="G337" s="171"/>
    </row>
    <row r="338" spans="2:7" ht="18.75" x14ac:dyDescent="0.3">
      <c r="B338" s="171"/>
      <c r="C338" s="171"/>
      <c r="D338" s="171"/>
      <c r="E338" s="171"/>
      <c r="F338" s="171"/>
      <c r="G338" s="171"/>
    </row>
    <row r="339" spans="2:7" ht="18.75" x14ac:dyDescent="0.3">
      <c r="B339" s="171"/>
      <c r="C339" s="171"/>
      <c r="D339" s="171"/>
      <c r="E339" s="171"/>
      <c r="F339" s="171"/>
      <c r="G339" s="171"/>
    </row>
    <row r="340" spans="2:7" ht="18.75" x14ac:dyDescent="0.3">
      <c r="B340" s="171"/>
      <c r="C340" s="171"/>
      <c r="D340" s="171"/>
      <c r="E340" s="171"/>
      <c r="F340" s="171"/>
      <c r="G340" s="171"/>
    </row>
    <row r="341" spans="2:7" ht="18.75" x14ac:dyDescent="0.3">
      <c r="B341" s="171"/>
      <c r="C341" s="171"/>
      <c r="D341" s="171"/>
      <c r="E341" s="171"/>
      <c r="F341" s="171"/>
      <c r="G341" s="171"/>
    </row>
    <row r="342" spans="2:7" ht="18.75" x14ac:dyDescent="0.3">
      <c r="B342" s="171"/>
      <c r="C342" s="171"/>
      <c r="D342" s="171"/>
      <c r="E342" s="171"/>
      <c r="F342" s="171"/>
      <c r="G342" s="171"/>
    </row>
    <row r="343" spans="2:7" ht="18.75" x14ac:dyDescent="0.3">
      <c r="B343" s="171"/>
      <c r="C343" s="171"/>
      <c r="D343" s="171"/>
      <c r="E343" s="171"/>
      <c r="F343" s="171"/>
      <c r="G343" s="171"/>
    </row>
    <row r="344" spans="2:7" ht="18.75" x14ac:dyDescent="0.3">
      <c r="B344" s="171"/>
      <c r="C344" s="171"/>
      <c r="D344" s="171"/>
      <c r="E344" s="171"/>
      <c r="F344" s="171"/>
      <c r="G344" s="171"/>
    </row>
    <row r="345" spans="2:7" ht="18.75" x14ac:dyDescent="0.3">
      <c r="B345" s="171"/>
      <c r="C345" s="171"/>
      <c r="D345" s="171"/>
      <c r="E345" s="171"/>
      <c r="F345" s="171"/>
      <c r="G345" s="171"/>
    </row>
    <row r="346" spans="2:7" ht="18.75" x14ac:dyDescent="0.3">
      <c r="B346" s="171"/>
      <c r="C346" s="171"/>
      <c r="D346" s="171"/>
      <c r="E346" s="171"/>
      <c r="F346" s="171"/>
      <c r="G346" s="171"/>
    </row>
    <row r="347" spans="2:7" ht="18.75" x14ac:dyDescent="0.3">
      <c r="B347" s="171"/>
      <c r="C347" s="171"/>
      <c r="D347" s="171"/>
      <c r="E347" s="171"/>
      <c r="F347" s="171"/>
      <c r="G347" s="171"/>
    </row>
    <row r="348" spans="2:7" ht="18.75" x14ac:dyDescent="0.3">
      <c r="B348" s="171"/>
      <c r="C348" s="171"/>
      <c r="D348" s="171"/>
      <c r="E348" s="171"/>
      <c r="F348" s="171"/>
      <c r="G348" s="171"/>
    </row>
    <row r="349" spans="2:7" ht="18.75" x14ac:dyDescent="0.3">
      <c r="B349" s="171"/>
      <c r="C349" s="171"/>
      <c r="D349" s="171"/>
      <c r="E349" s="171"/>
      <c r="F349" s="171"/>
      <c r="G349" s="171"/>
    </row>
    <row r="350" spans="2:7" ht="18.75" x14ac:dyDescent="0.3">
      <c r="B350" s="171"/>
      <c r="C350" s="171"/>
      <c r="D350" s="171"/>
      <c r="E350" s="171"/>
      <c r="F350" s="171"/>
      <c r="G350" s="171"/>
    </row>
    <row r="351" spans="2:7" ht="18.75" x14ac:dyDescent="0.3">
      <c r="B351" s="171"/>
      <c r="C351" s="171"/>
      <c r="D351" s="171"/>
      <c r="E351" s="171"/>
      <c r="F351" s="171"/>
      <c r="G351" s="171"/>
    </row>
    <row r="352" spans="2:7" ht="18.75" x14ac:dyDescent="0.3">
      <c r="B352" s="171"/>
      <c r="C352" s="171"/>
      <c r="D352" s="171"/>
      <c r="E352" s="171"/>
      <c r="F352" s="171"/>
      <c r="G352" s="171"/>
    </row>
    <row r="353" spans="2:7" ht="18.75" x14ac:dyDescent="0.3">
      <c r="B353" s="171"/>
      <c r="C353" s="171"/>
      <c r="D353" s="171"/>
      <c r="E353" s="171"/>
      <c r="F353" s="171"/>
      <c r="G353" s="171"/>
    </row>
    <row r="354" spans="2:7" ht="18.75" x14ac:dyDescent="0.3">
      <c r="B354" s="171"/>
      <c r="C354" s="171"/>
      <c r="D354" s="171"/>
      <c r="E354" s="171"/>
      <c r="F354" s="171"/>
      <c r="G354" s="171"/>
    </row>
    <row r="355" spans="2:7" ht="18.75" x14ac:dyDescent="0.3">
      <c r="B355" s="171"/>
      <c r="C355" s="171"/>
      <c r="D355" s="171"/>
      <c r="E355" s="171"/>
      <c r="F355" s="171"/>
      <c r="G355" s="171"/>
    </row>
    <row r="356" spans="2:7" ht="18.75" x14ac:dyDescent="0.3">
      <c r="B356" s="171"/>
      <c r="C356" s="171"/>
      <c r="D356" s="171"/>
      <c r="E356" s="171"/>
      <c r="F356" s="171"/>
      <c r="G356" s="171"/>
    </row>
    <row r="357" spans="2:7" ht="18.75" x14ac:dyDescent="0.3">
      <c r="B357" s="171"/>
      <c r="C357" s="171"/>
      <c r="D357" s="171"/>
      <c r="E357" s="171"/>
      <c r="F357" s="171"/>
      <c r="G357" s="171"/>
    </row>
    <row r="358" spans="2:7" ht="18.75" x14ac:dyDescent="0.3">
      <c r="B358" s="171"/>
      <c r="C358" s="171"/>
      <c r="D358" s="171"/>
      <c r="E358" s="171"/>
      <c r="F358" s="171"/>
      <c r="G358" s="171"/>
    </row>
    <row r="359" spans="2:7" ht="18.75" x14ac:dyDescent="0.3">
      <c r="B359" s="171"/>
      <c r="C359" s="171"/>
      <c r="D359" s="171"/>
      <c r="E359" s="171"/>
      <c r="F359" s="171"/>
      <c r="G359" s="171"/>
    </row>
    <row r="360" spans="2:7" ht="18.75" x14ac:dyDescent="0.3">
      <c r="B360" s="171"/>
      <c r="C360" s="171"/>
      <c r="D360" s="171"/>
      <c r="E360" s="171"/>
      <c r="F360" s="171"/>
      <c r="G360" s="171"/>
    </row>
    <row r="361" spans="2:7" ht="18.75" x14ac:dyDescent="0.3">
      <c r="B361" s="171"/>
      <c r="C361" s="171"/>
      <c r="D361" s="171"/>
      <c r="E361" s="171"/>
      <c r="F361" s="171"/>
      <c r="G361" s="171"/>
    </row>
  </sheetData>
  <mergeCells count="7">
    <mergeCell ref="A22:B22"/>
    <mergeCell ref="B5:H5"/>
    <mergeCell ref="B6:H6"/>
    <mergeCell ref="B7:H7"/>
    <mergeCell ref="B8:G8"/>
    <mergeCell ref="A18:H18"/>
    <mergeCell ref="A21:H21"/>
  </mergeCells>
  <conditionalFormatting sqref="C13">
    <cfRule type="expression" dxfId="0" priority="1">
      <formula>MATCH(C13,datos,0)&gt;0</formula>
    </cfRule>
  </conditionalFormatting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1"/>
  <sheetViews>
    <sheetView workbookViewId="0">
      <selection activeCell="A29" sqref="A29"/>
    </sheetView>
  </sheetViews>
  <sheetFormatPr baseColWidth="10" defaultColWidth="11.42578125" defaultRowHeight="15.75" x14ac:dyDescent="0.25"/>
  <cols>
    <col min="1" max="1" width="28.7109375" style="62" bestFit="1" customWidth="1"/>
    <col min="2" max="2" width="37.5703125" style="62" customWidth="1"/>
    <col min="3" max="3" width="38" style="62" customWidth="1"/>
    <col min="4" max="4" width="34.5703125" style="62" customWidth="1"/>
    <col min="5" max="5" width="34.42578125" style="62" bestFit="1" customWidth="1"/>
    <col min="6" max="6" width="36.5703125" style="62" customWidth="1"/>
    <col min="7" max="7" width="21.140625" style="62" customWidth="1"/>
    <col min="8" max="8" width="17.7109375" style="62" customWidth="1"/>
    <col min="9" max="9" width="13.7109375" style="62" bestFit="1" customWidth="1"/>
    <col min="10" max="258" width="11.42578125" style="62"/>
    <col min="259" max="259" width="42.42578125" style="62" customWidth="1"/>
    <col min="260" max="260" width="16.42578125" style="62" customWidth="1"/>
    <col min="261" max="261" width="42.42578125" style="62" customWidth="1"/>
    <col min="262" max="262" width="14.5703125" style="62" customWidth="1"/>
    <col min="263" max="263" width="13.5703125" style="62" customWidth="1"/>
    <col min="264" max="264" width="14.85546875" style="62" customWidth="1"/>
    <col min="265" max="265" width="13.7109375" style="62" bestFit="1" customWidth="1"/>
    <col min="266" max="514" width="11.42578125" style="62"/>
    <col min="515" max="515" width="42.42578125" style="62" customWidth="1"/>
    <col min="516" max="516" width="16.42578125" style="62" customWidth="1"/>
    <col min="517" max="517" width="42.42578125" style="62" customWidth="1"/>
    <col min="518" max="518" width="14.5703125" style="62" customWidth="1"/>
    <col min="519" max="519" width="13.5703125" style="62" customWidth="1"/>
    <col min="520" max="520" width="14.85546875" style="62" customWidth="1"/>
    <col min="521" max="521" width="13.7109375" style="62" bestFit="1" customWidth="1"/>
    <col min="522" max="770" width="11.42578125" style="62"/>
    <col min="771" max="771" width="42.42578125" style="62" customWidth="1"/>
    <col min="772" max="772" width="16.42578125" style="62" customWidth="1"/>
    <col min="773" max="773" width="42.42578125" style="62" customWidth="1"/>
    <col min="774" max="774" width="14.5703125" style="62" customWidth="1"/>
    <col min="775" max="775" width="13.5703125" style="62" customWidth="1"/>
    <col min="776" max="776" width="14.85546875" style="62" customWidth="1"/>
    <col min="777" max="777" width="13.7109375" style="62" bestFit="1" customWidth="1"/>
    <col min="778" max="1026" width="11.42578125" style="62"/>
    <col min="1027" max="1027" width="42.42578125" style="62" customWidth="1"/>
    <col min="1028" max="1028" width="16.42578125" style="62" customWidth="1"/>
    <col min="1029" max="1029" width="42.42578125" style="62" customWidth="1"/>
    <col min="1030" max="1030" width="14.5703125" style="62" customWidth="1"/>
    <col min="1031" max="1031" width="13.5703125" style="62" customWidth="1"/>
    <col min="1032" max="1032" width="14.85546875" style="62" customWidth="1"/>
    <col min="1033" max="1033" width="13.7109375" style="62" bestFit="1" customWidth="1"/>
    <col min="1034" max="1282" width="11.42578125" style="62"/>
    <col min="1283" max="1283" width="42.42578125" style="62" customWidth="1"/>
    <col min="1284" max="1284" width="16.42578125" style="62" customWidth="1"/>
    <col min="1285" max="1285" width="42.42578125" style="62" customWidth="1"/>
    <col min="1286" max="1286" width="14.5703125" style="62" customWidth="1"/>
    <col min="1287" max="1287" width="13.5703125" style="62" customWidth="1"/>
    <col min="1288" max="1288" width="14.85546875" style="62" customWidth="1"/>
    <col min="1289" max="1289" width="13.7109375" style="62" bestFit="1" customWidth="1"/>
    <col min="1290" max="1538" width="11.42578125" style="62"/>
    <col min="1539" max="1539" width="42.42578125" style="62" customWidth="1"/>
    <col min="1540" max="1540" width="16.42578125" style="62" customWidth="1"/>
    <col min="1541" max="1541" width="42.42578125" style="62" customWidth="1"/>
    <col min="1542" max="1542" width="14.5703125" style="62" customWidth="1"/>
    <col min="1543" max="1543" width="13.5703125" style="62" customWidth="1"/>
    <col min="1544" max="1544" width="14.85546875" style="62" customWidth="1"/>
    <col min="1545" max="1545" width="13.7109375" style="62" bestFit="1" customWidth="1"/>
    <col min="1546" max="1794" width="11.42578125" style="62"/>
    <col min="1795" max="1795" width="42.42578125" style="62" customWidth="1"/>
    <col min="1796" max="1796" width="16.42578125" style="62" customWidth="1"/>
    <col min="1797" max="1797" width="42.42578125" style="62" customWidth="1"/>
    <col min="1798" max="1798" width="14.5703125" style="62" customWidth="1"/>
    <col min="1799" max="1799" width="13.5703125" style="62" customWidth="1"/>
    <col min="1800" max="1800" width="14.85546875" style="62" customWidth="1"/>
    <col min="1801" max="1801" width="13.7109375" style="62" bestFit="1" customWidth="1"/>
    <col min="1802" max="2050" width="11.42578125" style="62"/>
    <col min="2051" max="2051" width="42.42578125" style="62" customWidth="1"/>
    <col min="2052" max="2052" width="16.42578125" style="62" customWidth="1"/>
    <col min="2053" max="2053" width="42.42578125" style="62" customWidth="1"/>
    <col min="2054" max="2054" width="14.5703125" style="62" customWidth="1"/>
    <col min="2055" max="2055" width="13.5703125" style="62" customWidth="1"/>
    <col min="2056" max="2056" width="14.85546875" style="62" customWidth="1"/>
    <col min="2057" max="2057" width="13.7109375" style="62" bestFit="1" customWidth="1"/>
    <col min="2058" max="2306" width="11.42578125" style="62"/>
    <col min="2307" max="2307" width="42.42578125" style="62" customWidth="1"/>
    <col min="2308" max="2308" width="16.42578125" style="62" customWidth="1"/>
    <col min="2309" max="2309" width="42.42578125" style="62" customWidth="1"/>
    <col min="2310" max="2310" width="14.5703125" style="62" customWidth="1"/>
    <col min="2311" max="2311" width="13.5703125" style="62" customWidth="1"/>
    <col min="2312" max="2312" width="14.85546875" style="62" customWidth="1"/>
    <col min="2313" max="2313" width="13.7109375" style="62" bestFit="1" customWidth="1"/>
    <col min="2314" max="2562" width="11.42578125" style="62"/>
    <col min="2563" max="2563" width="42.42578125" style="62" customWidth="1"/>
    <col min="2564" max="2564" width="16.42578125" style="62" customWidth="1"/>
    <col min="2565" max="2565" width="42.42578125" style="62" customWidth="1"/>
    <col min="2566" max="2566" width="14.5703125" style="62" customWidth="1"/>
    <col min="2567" max="2567" width="13.5703125" style="62" customWidth="1"/>
    <col min="2568" max="2568" width="14.85546875" style="62" customWidth="1"/>
    <col min="2569" max="2569" width="13.7109375" style="62" bestFit="1" customWidth="1"/>
    <col min="2570" max="2818" width="11.42578125" style="62"/>
    <col min="2819" max="2819" width="42.42578125" style="62" customWidth="1"/>
    <col min="2820" max="2820" width="16.42578125" style="62" customWidth="1"/>
    <col min="2821" max="2821" width="42.42578125" style="62" customWidth="1"/>
    <col min="2822" max="2822" width="14.5703125" style="62" customWidth="1"/>
    <col min="2823" max="2823" width="13.5703125" style="62" customWidth="1"/>
    <col min="2824" max="2824" width="14.85546875" style="62" customWidth="1"/>
    <col min="2825" max="2825" width="13.7109375" style="62" bestFit="1" customWidth="1"/>
    <col min="2826" max="3074" width="11.42578125" style="62"/>
    <col min="3075" max="3075" width="42.42578125" style="62" customWidth="1"/>
    <col min="3076" max="3076" width="16.42578125" style="62" customWidth="1"/>
    <col min="3077" max="3077" width="42.42578125" style="62" customWidth="1"/>
    <col min="3078" max="3078" width="14.5703125" style="62" customWidth="1"/>
    <col min="3079" max="3079" width="13.5703125" style="62" customWidth="1"/>
    <col min="3080" max="3080" width="14.85546875" style="62" customWidth="1"/>
    <col min="3081" max="3081" width="13.7109375" style="62" bestFit="1" customWidth="1"/>
    <col min="3082" max="3330" width="11.42578125" style="62"/>
    <col min="3331" max="3331" width="42.42578125" style="62" customWidth="1"/>
    <col min="3332" max="3332" width="16.42578125" style="62" customWidth="1"/>
    <col min="3333" max="3333" width="42.42578125" style="62" customWidth="1"/>
    <col min="3334" max="3334" width="14.5703125" style="62" customWidth="1"/>
    <col min="3335" max="3335" width="13.5703125" style="62" customWidth="1"/>
    <col min="3336" max="3336" width="14.85546875" style="62" customWidth="1"/>
    <col min="3337" max="3337" width="13.7109375" style="62" bestFit="1" customWidth="1"/>
    <col min="3338" max="3586" width="11.42578125" style="62"/>
    <col min="3587" max="3587" width="42.42578125" style="62" customWidth="1"/>
    <col min="3588" max="3588" width="16.42578125" style="62" customWidth="1"/>
    <col min="3589" max="3589" width="42.42578125" style="62" customWidth="1"/>
    <col min="3590" max="3590" width="14.5703125" style="62" customWidth="1"/>
    <col min="3591" max="3591" width="13.5703125" style="62" customWidth="1"/>
    <col min="3592" max="3592" width="14.85546875" style="62" customWidth="1"/>
    <col min="3593" max="3593" width="13.7109375" style="62" bestFit="1" customWidth="1"/>
    <col min="3594" max="3842" width="11.42578125" style="62"/>
    <col min="3843" max="3843" width="42.42578125" style="62" customWidth="1"/>
    <col min="3844" max="3844" width="16.42578125" style="62" customWidth="1"/>
    <col min="3845" max="3845" width="42.42578125" style="62" customWidth="1"/>
    <col min="3846" max="3846" width="14.5703125" style="62" customWidth="1"/>
    <col min="3847" max="3847" width="13.5703125" style="62" customWidth="1"/>
    <col min="3848" max="3848" width="14.85546875" style="62" customWidth="1"/>
    <col min="3849" max="3849" width="13.7109375" style="62" bestFit="1" customWidth="1"/>
    <col min="3850" max="4098" width="11.42578125" style="62"/>
    <col min="4099" max="4099" width="42.42578125" style="62" customWidth="1"/>
    <col min="4100" max="4100" width="16.42578125" style="62" customWidth="1"/>
    <col min="4101" max="4101" width="42.42578125" style="62" customWidth="1"/>
    <col min="4102" max="4102" width="14.5703125" style="62" customWidth="1"/>
    <col min="4103" max="4103" width="13.5703125" style="62" customWidth="1"/>
    <col min="4104" max="4104" width="14.85546875" style="62" customWidth="1"/>
    <col min="4105" max="4105" width="13.7109375" style="62" bestFit="1" customWidth="1"/>
    <col min="4106" max="4354" width="11.42578125" style="62"/>
    <col min="4355" max="4355" width="42.42578125" style="62" customWidth="1"/>
    <col min="4356" max="4356" width="16.42578125" style="62" customWidth="1"/>
    <col min="4357" max="4357" width="42.42578125" style="62" customWidth="1"/>
    <col min="4358" max="4358" width="14.5703125" style="62" customWidth="1"/>
    <col min="4359" max="4359" width="13.5703125" style="62" customWidth="1"/>
    <col min="4360" max="4360" width="14.85546875" style="62" customWidth="1"/>
    <col min="4361" max="4361" width="13.7109375" style="62" bestFit="1" customWidth="1"/>
    <col min="4362" max="4610" width="11.42578125" style="62"/>
    <col min="4611" max="4611" width="42.42578125" style="62" customWidth="1"/>
    <col min="4612" max="4612" width="16.42578125" style="62" customWidth="1"/>
    <col min="4613" max="4613" width="42.42578125" style="62" customWidth="1"/>
    <col min="4614" max="4614" width="14.5703125" style="62" customWidth="1"/>
    <col min="4615" max="4615" width="13.5703125" style="62" customWidth="1"/>
    <col min="4616" max="4616" width="14.85546875" style="62" customWidth="1"/>
    <col min="4617" max="4617" width="13.7109375" style="62" bestFit="1" customWidth="1"/>
    <col min="4618" max="4866" width="11.42578125" style="62"/>
    <col min="4867" max="4867" width="42.42578125" style="62" customWidth="1"/>
    <col min="4868" max="4868" width="16.42578125" style="62" customWidth="1"/>
    <col min="4869" max="4869" width="42.42578125" style="62" customWidth="1"/>
    <col min="4870" max="4870" width="14.5703125" style="62" customWidth="1"/>
    <col min="4871" max="4871" width="13.5703125" style="62" customWidth="1"/>
    <col min="4872" max="4872" width="14.85546875" style="62" customWidth="1"/>
    <col min="4873" max="4873" width="13.7109375" style="62" bestFit="1" customWidth="1"/>
    <col min="4874" max="5122" width="11.42578125" style="62"/>
    <col min="5123" max="5123" width="42.42578125" style="62" customWidth="1"/>
    <col min="5124" max="5124" width="16.42578125" style="62" customWidth="1"/>
    <col min="5125" max="5125" width="42.42578125" style="62" customWidth="1"/>
    <col min="5126" max="5126" width="14.5703125" style="62" customWidth="1"/>
    <col min="5127" max="5127" width="13.5703125" style="62" customWidth="1"/>
    <col min="5128" max="5128" width="14.85546875" style="62" customWidth="1"/>
    <col min="5129" max="5129" width="13.7109375" style="62" bestFit="1" customWidth="1"/>
    <col min="5130" max="5378" width="11.42578125" style="62"/>
    <col min="5379" max="5379" width="42.42578125" style="62" customWidth="1"/>
    <col min="5380" max="5380" width="16.42578125" style="62" customWidth="1"/>
    <col min="5381" max="5381" width="42.42578125" style="62" customWidth="1"/>
    <col min="5382" max="5382" width="14.5703125" style="62" customWidth="1"/>
    <col min="5383" max="5383" width="13.5703125" style="62" customWidth="1"/>
    <col min="5384" max="5384" width="14.85546875" style="62" customWidth="1"/>
    <col min="5385" max="5385" width="13.7109375" style="62" bestFit="1" customWidth="1"/>
    <col min="5386" max="5634" width="11.42578125" style="62"/>
    <col min="5635" max="5635" width="42.42578125" style="62" customWidth="1"/>
    <col min="5636" max="5636" width="16.42578125" style="62" customWidth="1"/>
    <col min="5637" max="5637" width="42.42578125" style="62" customWidth="1"/>
    <col min="5638" max="5638" width="14.5703125" style="62" customWidth="1"/>
    <col min="5639" max="5639" width="13.5703125" style="62" customWidth="1"/>
    <col min="5640" max="5640" width="14.85546875" style="62" customWidth="1"/>
    <col min="5641" max="5641" width="13.7109375" style="62" bestFit="1" customWidth="1"/>
    <col min="5642" max="5890" width="11.42578125" style="62"/>
    <col min="5891" max="5891" width="42.42578125" style="62" customWidth="1"/>
    <col min="5892" max="5892" width="16.42578125" style="62" customWidth="1"/>
    <col min="5893" max="5893" width="42.42578125" style="62" customWidth="1"/>
    <col min="5894" max="5894" width="14.5703125" style="62" customWidth="1"/>
    <col min="5895" max="5895" width="13.5703125" style="62" customWidth="1"/>
    <col min="5896" max="5896" width="14.85546875" style="62" customWidth="1"/>
    <col min="5897" max="5897" width="13.7109375" style="62" bestFit="1" customWidth="1"/>
    <col min="5898" max="6146" width="11.42578125" style="62"/>
    <col min="6147" max="6147" width="42.42578125" style="62" customWidth="1"/>
    <col min="6148" max="6148" width="16.42578125" style="62" customWidth="1"/>
    <col min="6149" max="6149" width="42.42578125" style="62" customWidth="1"/>
    <col min="6150" max="6150" width="14.5703125" style="62" customWidth="1"/>
    <col min="6151" max="6151" width="13.5703125" style="62" customWidth="1"/>
    <col min="6152" max="6152" width="14.85546875" style="62" customWidth="1"/>
    <col min="6153" max="6153" width="13.7109375" style="62" bestFit="1" customWidth="1"/>
    <col min="6154" max="6402" width="11.42578125" style="62"/>
    <col min="6403" max="6403" width="42.42578125" style="62" customWidth="1"/>
    <col min="6404" max="6404" width="16.42578125" style="62" customWidth="1"/>
    <col min="6405" max="6405" width="42.42578125" style="62" customWidth="1"/>
    <col min="6406" max="6406" width="14.5703125" style="62" customWidth="1"/>
    <col min="6407" max="6407" width="13.5703125" style="62" customWidth="1"/>
    <col min="6408" max="6408" width="14.85546875" style="62" customWidth="1"/>
    <col min="6409" max="6409" width="13.7109375" style="62" bestFit="1" customWidth="1"/>
    <col min="6410" max="6658" width="11.42578125" style="62"/>
    <col min="6659" max="6659" width="42.42578125" style="62" customWidth="1"/>
    <col min="6660" max="6660" width="16.42578125" style="62" customWidth="1"/>
    <col min="6661" max="6661" width="42.42578125" style="62" customWidth="1"/>
    <col min="6662" max="6662" width="14.5703125" style="62" customWidth="1"/>
    <col min="6663" max="6663" width="13.5703125" style="62" customWidth="1"/>
    <col min="6664" max="6664" width="14.85546875" style="62" customWidth="1"/>
    <col min="6665" max="6665" width="13.7109375" style="62" bestFit="1" customWidth="1"/>
    <col min="6666" max="6914" width="11.42578125" style="62"/>
    <col min="6915" max="6915" width="42.42578125" style="62" customWidth="1"/>
    <col min="6916" max="6916" width="16.42578125" style="62" customWidth="1"/>
    <col min="6917" max="6917" width="42.42578125" style="62" customWidth="1"/>
    <col min="6918" max="6918" width="14.5703125" style="62" customWidth="1"/>
    <col min="6919" max="6919" width="13.5703125" style="62" customWidth="1"/>
    <col min="6920" max="6920" width="14.85546875" style="62" customWidth="1"/>
    <col min="6921" max="6921" width="13.7109375" style="62" bestFit="1" customWidth="1"/>
    <col min="6922" max="7170" width="11.42578125" style="62"/>
    <col min="7171" max="7171" width="42.42578125" style="62" customWidth="1"/>
    <col min="7172" max="7172" width="16.42578125" style="62" customWidth="1"/>
    <col min="7173" max="7173" width="42.42578125" style="62" customWidth="1"/>
    <col min="7174" max="7174" width="14.5703125" style="62" customWidth="1"/>
    <col min="7175" max="7175" width="13.5703125" style="62" customWidth="1"/>
    <col min="7176" max="7176" width="14.85546875" style="62" customWidth="1"/>
    <col min="7177" max="7177" width="13.7109375" style="62" bestFit="1" customWidth="1"/>
    <col min="7178" max="7426" width="11.42578125" style="62"/>
    <col min="7427" max="7427" width="42.42578125" style="62" customWidth="1"/>
    <col min="7428" max="7428" width="16.42578125" style="62" customWidth="1"/>
    <col min="7429" max="7429" width="42.42578125" style="62" customWidth="1"/>
    <col min="7430" max="7430" width="14.5703125" style="62" customWidth="1"/>
    <col min="7431" max="7431" width="13.5703125" style="62" customWidth="1"/>
    <col min="7432" max="7432" width="14.85546875" style="62" customWidth="1"/>
    <col min="7433" max="7433" width="13.7109375" style="62" bestFit="1" customWidth="1"/>
    <col min="7434" max="7682" width="11.42578125" style="62"/>
    <col min="7683" max="7683" width="42.42578125" style="62" customWidth="1"/>
    <col min="7684" max="7684" width="16.42578125" style="62" customWidth="1"/>
    <col min="7685" max="7685" width="42.42578125" style="62" customWidth="1"/>
    <col min="7686" max="7686" width="14.5703125" style="62" customWidth="1"/>
    <col min="7687" max="7687" width="13.5703125" style="62" customWidth="1"/>
    <col min="7688" max="7688" width="14.85546875" style="62" customWidth="1"/>
    <col min="7689" max="7689" width="13.7109375" style="62" bestFit="1" customWidth="1"/>
    <col min="7690" max="7938" width="11.42578125" style="62"/>
    <col min="7939" max="7939" width="42.42578125" style="62" customWidth="1"/>
    <col min="7940" max="7940" width="16.42578125" style="62" customWidth="1"/>
    <col min="7941" max="7941" width="42.42578125" style="62" customWidth="1"/>
    <col min="7942" max="7942" width="14.5703125" style="62" customWidth="1"/>
    <col min="7943" max="7943" width="13.5703125" style="62" customWidth="1"/>
    <col min="7944" max="7944" width="14.85546875" style="62" customWidth="1"/>
    <col min="7945" max="7945" width="13.7109375" style="62" bestFit="1" customWidth="1"/>
    <col min="7946" max="8194" width="11.42578125" style="62"/>
    <col min="8195" max="8195" width="42.42578125" style="62" customWidth="1"/>
    <col min="8196" max="8196" width="16.42578125" style="62" customWidth="1"/>
    <col min="8197" max="8197" width="42.42578125" style="62" customWidth="1"/>
    <col min="8198" max="8198" width="14.5703125" style="62" customWidth="1"/>
    <col min="8199" max="8199" width="13.5703125" style="62" customWidth="1"/>
    <col min="8200" max="8200" width="14.85546875" style="62" customWidth="1"/>
    <col min="8201" max="8201" width="13.7109375" style="62" bestFit="1" customWidth="1"/>
    <col min="8202" max="8450" width="11.42578125" style="62"/>
    <col min="8451" max="8451" width="42.42578125" style="62" customWidth="1"/>
    <col min="8452" max="8452" width="16.42578125" style="62" customWidth="1"/>
    <col min="8453" max="8453" width="42.42578125" style="62" customWidth="1"/>
    <col min="8454" max="8454" width="14.5703125" style="62" customWidth="1"/>
    <col min="8455" max="8455" width="13.5703125" style="62" customWidth="1"/>
    <col min="8456" max="8456" width="14.85546875" style="62" customWidth="1"/>
    <col min="8457" max="8457" width="13.7109375" style="62" bestFit="1" customWidth="1"/>
    <col min="8458" max="8706" width="11.42578125" style="62"/>
    <col min="8707" max="8707" width="42.42578125" style="62" customWidth="1"/>
    <col min="8708" max="8708" width="16.42578125" style="62" customWidth="1"/>
    <col min="8709" max="8709" width="42.42578125" style="62" customWidth="1"/>
    <col min="8710" max="8710" width="14.5703125" style="62" customWidth="1"/>
    <col min="8711" max="8711" width="13.5703125" style="62" customWidth="1"/>
    <col min="8712" max="8712" width="14.85546875" style="62" customWidth="1"/>
    <col min="8713" max="8713" width="13.7109375" style="62" bestFit="1" customWidth="1"/>
    <col min="8714" max="8962" width="11.42578125" style="62"/>
    <col min="8963" max="8963" width="42.42578125" style="62" customWidth="1"/>
    <col min="8964" max="8964" width="16.42578125" style="62" customWidth="1"/>
    <col min="8965" max="8965" width="42.42578125" style="62" customWidth="1"/>
    <col min="8966" max="8966" width="14.5703125" style="62" customWidth="1"/>
    <col min="8967" max="8967" width="13.5703125" style="62" customWidth="1"/>
    <col min="8968" max="8968" width="14.85546875" style="62" customWidth="1"/>
    <col min="8969" max="8969" width="13.7109375" style="62" bestFit="1" customWidth="1"/>
    <col min="8970" max="9218" width="11.42578125" style="62"/>
    <col min="9219" max="9219" width="42.42578125" style="62" customWidth="1"/>
    <col min="9220" max="9220" width="16.42578125" style="62" customWidth="1"/>
    <col min="9221" max="9221" width="42.42578125" style="62" customWidth="1"/>
    <col min="9222" max="9222" width="14.5703125" style="62" customWidth="1"/>
    <col min="9223" max="9223" width="13.5703125" style="62" customWidth="1"/>
    <col min="9224" max="9224" width="14.85546875" style="62" customWidth="1"/>
    <col min="9225" max="9225" width="13.7109375" style="62" bestFit="1" customWidth="1"/>
    <col min="9226" max="9474" width="11.42578125" style="62"/>
    <col min="9475" max="9475" width="42.42578125" style="62" customWidth="1"/>
    <col min="9476" max="9476" width="16.42578125" style="62" customWidth="1"/>
    <col min="9477" max="9477" width="42.42578125" style="62" customWidth="1"/>
    <col min="9478" max="9478" width="14.5703125" style="62" customWidth="1"/>
    <col min="9479" max="9479" width="13.5703125" style="62" customWidth="1"/>
    <col min="9480" max="9480" width="14.85546875" style="62" customWidth="1"/>
    <col min="9481" max="9481" width="13.7109375" style="62" bestFit="1" customWidth="1"/>
    <col min="9482" max="9730" width="11.42578125" style="62"/>
    <col min="9731" max="9731" width="42.42578125" style="62" customWidth="1"/>
    <col min="9732" max="9732" width="16.42578125" style="62" customWidth="1"/>
    <col min="9733" max="9733" width="42.42578125" style="62" customWidth="1"/>
    <col min="9734" max="9734" width="14.5703125" style="62" customWidth="1"/>
    <col min="9735" max="9735" width="13.5703125" style="62" customWidth="1"/>
    <col min="9736" max="9736" width="14.85546875" style="62" customWidth="1"/>
    <col min="9737" max="9737" width="13.7109375" style="62" bestFit="1" customWidth="1"/>
    <col min="9738" max="9986" width="11.42578125" style="62"/>
    <col min="9987" max="9987" width="42.42578125" style="62" customWidth="1"/>
    <col min="9988" max="9988" width="16.42578125" style="62" customWidth="1"/>
    <col min="9989" max="9989" width="42.42578125" style="62" customWidth="1"/>
    <col min="9990" max="9990" width="14.5703125" style="62" customWidth="1"/>
    <col min="9991" max="9991" width="13.5703125" style="62" customWidth="1"/>
    <col min="9992" max="9992" width="14.85546875" style="62" customWidth="1"/>
    <col min="9993" max="9993" width="13.7109375" style="62" bestFit="1" customWidth="1"/>
    <col min="9994" max="10242" width="11.42578125" style="62"/>
    <col min="10243" max="10243" width="42.42578125" style="62" customWidth="1"/>
    <col min="10244" max="10244" width="16.42578125" style="62" customWidth="1"/>
    <col min="10245" max="10245" width="42.42578125" style="62" customWidth="1"/>
    <col min="10246" max="10246" width="14.5703125" style="62" customWidth="1"/>
    <col min="10247" max="10247" width="13.5703125" style="62" customWidth="1"/>
    <col min="10248" max="10248" width="14.85546875" style="62" customWidth="1"/>
    <col min="10249" max="10249" width="13.7109375" style="62" bestFit="1" customWidth="1"/>
    <col min="10250" max="10498" width="11.42578125" style="62"/>
    <col min="10499" max="10499" width="42.42578125" style="62" customWidth="1"/>
    <col min="10500" max="10500" width="16.42578125" style="62" customWidth="1"/>
    <col min="10501" max="10501" width="42.42578125" style="62" customWidth="1"/>
    <col min="10502" max="10502" width="14.5703125" style="62" customWidth="1"/>
    <col min="10503" max="10503" width="13.5703125" style="62" customWidth="1"/>
    <col min="10504" max="10504" width="14.85546875" style="62" customWidth="1"/>
    <col min="10505" max="10505" width="13.7109375" style="62" bestFit="1" customWidth="1"/>
    <col min="10506" max="10754" width="11.42578125" style="62"/>
    <col min="10755" max="10755" width="42.42578125" style="62" customWidth="1"/>
    <col min="10756" max="10756" width="16.42578125" style="62" customWidth="1"/>
    <col min="10757" max="10757" width="42.42578125" style="62" customWidth="1"/>
    <col min="10758" max="10758" width="14.5703125" style="62" customWidth="1"/>
    <col min="10759" max="10759" width="13.5703125" style="62" customWidth="1"/>
    <col min="10760" max="10760" width="14.85546875" style="62" customWidth="1"/>
    <col min="10761" max="10761" width="13.7109375" style="62" bestFit="1" customWidth="1"/>
    <col min="10762" max="11010" width="11.42578125" style="62"/>
    <col min="11011" max="11011" width="42.42578125" style="62" customWidth="1"/>
    <col min="11012" max="11012" width="16.42578125" style="62" customWidth="1"/>
    <col min="11013" max="11013" width="42.42578125" style="62" customWidth="1"/>
    <col min="11014" max="11014" width="14.5703125" style="62" customWidth="1"/>
    <col min="11015" max="11015" width="13.5703125" style="62" customWidth="1"/>
    <col min="11016" max="11016" width="14.85546875" style="62" customWidth="1"/>
    <col min="11017" max="11017" width="13.7109375" style="62" bestFit="1" customWidth="1"/>
    <col min="11018" max="11266" width="11.42578125" style="62"/>
    <col min="11267" max="11267" width="42.42578125" style="62" customWidth="1"/>
    <col min="11268" max="11268" width="16.42578125" style="62" customWidth="1"/>
    <col min="11269" max="11269" width="42.42578125" style="62" customWidth="1"/>
    <col min="11270" max="11270" width="14.5703125" style="62" customWidth="1"/>
    <col min="11271" max="11271" width="13.5703125" style="62" customWidth="1"/>
    <col min="11272" max="11272" width="14.85546875" style="62" customWidth="1"/>
    <col min="11273" max="11273" width="13.7109375" style="62" bestFit="1" customWidth="1"/>
    <col min="11274" max="11522" width="11.42578125" style="62"/>
    <col min="11523" max="11523" width="42.42578125" style="62" customWidth="1"/>
    <col min="11524" max="11524" width="16.42578125" style="62" customWidth="1"/>
    <col min="11525" max="11525" width="42.42578125" style="62" customWidth="1"/>
    <col min="11526" max="11526" width="14.5703125" style="62" customWidth="1"/>
    <col min="11527" max="11527" width="13.5703125" style="62" customWidth="1"/>
    <col min="11528" max="11528" width="14.85546875" style="62" customWidth="1"/>
    <col min="11529" max="11529" width="13.7109375" style="62" bestFit="1" customWidth="1"/>
    <col min="11530" max="11778" width="11.42578125" style="62"/>
    <col min="11779" max="11779" width="42.42578125" style="62" customWidth="1"/>
    <col min="11780" max="11780" width="16.42578125" style="62" customWidth="1"/>
    <col min="11781" max="11781" width="42.42578125" style="62" customWidth="1"/>
    <col min="11782" max="11782" width="14.5703125" style="62" customWidth="1"/>
    <col min="11783" max="11783" width="13.5703125" style="62" customWidth="1"/>
    <col min="11784" max="11784" width="14.85546875" style="62" customWidth="1"/>
    <col min="11785" max="11785" width="13.7109375" style="62" bestFit="1" customWidth="1"/>
    <col min="11786" max="12034" width="11.42578125" style="62"/>
    <col min="12035" max="12035" width="42.42578125" style="62" customWidth="1"/>
    <col min="12036" max="12036" width="16.42578125" style="62" customWidth="1"/>
    <col min="12037" max="12037" width="42.42578125" style="62" customWidth="1"/>
    <col min="12038" max="12038" width="14.5703125" style="62" customWidth="1"/>
    <col min="12039" max="12039" width="13.5703125" style="62" customWidth="1"/>
    <col min="12040" max="12040" width="14.85546875" style="62" customWidth="1"/>
    <col min="12041" max="12041" width="13.7109375" style="62" bestFit="1" customWidth="1"/>
    <col min="12042" max="12290" width="11.42578125" style="62"/>
    <col min="12291" max="12291" width="42.42578125" style="62" customWidth="1"/>
    <col min="12292" max="12292" width="16.42578125" style="62" customWidth="1"/>
    <col min="12293" max="12293" width="42.42578125" style="62" customWidth="1"/>
    <col min="12294" max="12294" width="14.5703125" style="62" customWidth="1"/>
    <col min="12295" max="12295" width="13.5703125" style="62" customWidth="1"/>
    <col min="12296" max="12296" width="14.85546875" style="62" customWidth="1"/>
    <col min="12297" max="12297" width="13.7109375" style="62" bestFit="1" customWidth="1"/>
    <col min="12298" max="12546" width="11.42578125" style="62"/>
    <col min="12547" max="12547" width="42.42578125" style="62" customWidth="1"/>
    <col min="12548" max="12548" width="16.42578125" style="62" customWidth="1"/>
    <col min="12549" max="12549" width="42.42578125" style="62" customWidth="1"/>
    <col min="12550" max="12550" width="14.5703125" style="62" customWidth="1"/>
    <col min="12551" max="12551" width="13.5703125" style="62" customWidth="1"/>
    <col min="12552" max="12552" width="14.85546875" style="62" customWidth="1"/>
    <col min="12553" max="12553" width="13.7109375" style="62" bestFit="1" customWidth="1"/>
    <col min="12554" max="12802" width="11.42578125" style="62"/>
    <col min="12803" max="12803" width="42.42578125" style="62" customWidth="1"/>
    <col min="12804" max="12804" width="16.42578125" style="62" customWidth="1"/>
    <col min="12805" max="12805" width="42.42578125" style="62" customWidth="1"/>
    <col min="12806" max="12806" width="14.5703125" style="62" customWidth="1"/>
    <col min="12807" max="12807" width="13.5703125" style="62" customWidth="1"/>
    <col min="12808" max="12808" width="14.85546875" style="62" customWidth="1"/>
    <col min="12809" max="12809" width="13.7109375" style="62" bestFit="1" customWidth="1"/>
    <col min="12810" max="13058" width="11.42578125" style="62"/>
    <col min="13059" max="13059" width="42.42578125" style="62" customWidth="1"/>
    <col min="13060" max="13060" width="16.42578125" style="62" customWidth="1"/>
    <col min="13061" max="13061" width="42.42578125" style="62" customWidth="1"/>
    <col min="13062" max="13062" width="14.5703125" style="62" customWidth="1"/>
    <col min="13063" max="13063" width="13.5703125" style="62" customWidth="1"/>
    <col min="13064" max="13064" width="14.85546875" style="62" customWidth="1"/>
    <col min="13065" max="13065" width="13.7109375" style="62" bestFit="1" customWidth="1"/>
    <col min="13066" max="13314" width="11.42578125" style="62"/>
    <col min="13315" max="13315" width="42.42578125" style="62" customWidth="1"/>
    <col min="13316" max="13316" width="16.42578125" style="62" customWidth="1"/>
    <col min="13317" max="13317" width="42.42578125" style="62" customWidth="1"/>
    <col min="13318" max="13318" width="14.5703125" style="62" customWidth="1"/>
    <col min="13319" max="13319" width="13.5703125" style="62" customWidth="1"/>
    <col min="13320" max="13320" width="14.85546875" style="62" customWidth="1"/>
    <col min="13321" max="13321" width="13.7109375" style="62" bestFit="1" customWidth="1"/>
    <col min="13322" max="13570" width="11.42578125" style="62"/>
    <col min="13571" max="13571" width="42.42578125" style="62" customWidth="1"/>
    <col min="13572" max="13572" width="16.42578125" style="62" customWidth="1"/>
    <col min="13573" max="13573" width="42.42578125" style="62" customWidth="1"/>
    <col min="13574" max="13574" width="14.5703125" style="62" customWidth="1"/>
    <col min="13575" max="13575" width="13.5703125" style="62" customWidth="1"/>
    <col min="13576" max="13576" width="14.85546875" style="62" customWidth="1"/>
    <col min="13577" max="13577" width="13.7109375" style="62" bestFit="1" customWidth="1"/>
    <col min="13578" max="13826" width="11.42578125" style="62"/>
    <col min="13827" max="13827" width="42.42578125" style="62" customWidth="1"/>
    <col min="13828" max="13828" width="16.42578125" style="62" customWidth="1"/>
    <col min="13829" max="13829" width="42.42578125" style="62" customWidth="1"/>
    <col min="13830" max="13830" width="14.5703125" style="62" customWidth="1"/>
    <col min="13831" max="13831" width="13.5703125" style="62" customWidth="1"/>
    <col min="13832" max="13832" width="14.85546875" style="62" customWidth="1"/>
    <col min="13833" max="13833" width="13.7109375" style="62" bestFit="1" customWidth="1"/>
    <col min="13834" max="14082" width="11.42578125" style="62"/>
    <col min="14083" max="14083" width="42.42578125" style="62" customWidth="1"/>
    <col min="14084" max="14084" width="16.42578125" style="62" customWidth="1"/>
    <col min="14085" max="14085" width="42.42578125" style="62" customWidth="1"/>
    <col min="14086" max="14086" width="14.5703125" style="62" customWidth="1"/>
    <col min="14087" max="14087" width="13.5703125" style="62" customWidth="1"/>
    <col min="14088" max="14088" width="14.85546875" style="62" customWidth="1"/>
    <col min="14089" max="14089" width="13.7109375" style="62" bestFit="1" customWidth="1"/>
    <col min="14090" max="14338" width="11.42578125" style="62"/>
    <col min="14339" max="14339" width="42.42578125" style="62" customWidth="1"/>
    <col min="14340" max="14340" width="16.42578125" style="62" customWidth="1"/>
    <col min="14341" max="14341" width="42.42578125" style="62" customWidth="1"/>
    <col min="14342" max="14342" width="14.5703125" style="62" customWidth="1"/>
    <col min="14343" max="14343" width="13.5703125" style="62" customWidth="1"/>
    <col min="14344" max="14344" width="14.85546875" style="62" customWidth="1"/>
    <col min="14345" max="14345" width="13.7109375" style="62" bestFit="1" customWidth="1"/>
    <col min="14346" max="14594" width="11.42578125" style="62"/>
    <col min="14595" max="14595" width="42.42578125" style="62" customWidth="1"/>
    <col min="14596" max="14596" width="16.42578125" style="62" customWidth="1"/>
    <col min="14597" max="14597" width="42.42578125" style="62" customWidth="1"/>
    <col min="14598" max="14598" width="14.5703125" style="62" customWidth="1"/>
    <col min="14599" max="14599" width="13.5703125" style="62" customWidth="1"/>
    <col min="14600" max="14600" width="14.85546875" style="62" customWidth="1"/>
    <col min="14601" max="14601" width="13.7109375" style="62" bestFit="1" customWidth="1"/>
    <col min="14602" max="14850" width="11.42578125" style="62"/>
    <col min="14851" max="14851" width="42.42578125" style="62" customWidth="1"/>
    <col min="14852" max="14852" width="16.42578125" style="62" customWidth="1"/>
    <col min="14853" max="14853" width="42.42578125" style="62" customWidth="1"/>
    <col min="14854" max="14854" width="14.5703125" style="62" customWidth="1"/>
    <col min="14855" max="14855" width="13.5703125" style="62" customWidth="1"/>
    <col min="14856" max="14856" width="14.85546875" style="62" customWidth="1"/>
    <col min="14857" max="14857" width="13.7109375" style="62" bestFit="1" customWidth="1"/>
    <col min="14858" max="15106" width="11.42578125" style="62"/>
    <col min="15107" max="15107" width="42.42578125" style="62" customWidth="1"/>
    <col min="15108" max="15108" width="16.42578125" style="62" customWidth="1"/>
    <col min="15109" max="15109" width="42.42578125" style="62" customWidth="1"/>
    <col min="15110" max="15110" width="14.5703125" style="62" customWidth="1"/>
    <col min="15111" max="15111" width="13.5703125" style="62" customWidth="1"/>
    <col min="15112" max="15112" width="14.85546875" style="62" customWidth="1"/>
    <col min="15113" max="15113" width="13.7109375" style="62" bestFit="1" customWidth="1"/>
    <col min="15114" max="15362" width="11.42578125" style="62"/>
    <col min="15363" max="15363" width="42.42578125" style="62" customWidth="1"/>
    <col min="15364" max="15364" width="16.42578125" style="62" customWidth="1"/>
    <col min="15365" max="15365" width="42.42578125" style="62" customWidth="1"/>
    <col min="15366" max="15366" width="14.5703125" style="62" customWidth="1"/>
    <col min="15367" max="15367" width="13.5703125" style="62" customWidth="1"/>
    <col min="15368" max="15368" width="14.85546875" style="62" customWidth="1"/>
    <col min="15369" max="15369" width="13.7109375" style="62" bestFit="1" customWidth="1"/>
    <col min="15370" max="15618" width="11.42578125" style="62"/>
    <col min="15619" max="15619" width="42.42578125" style="62" customWidth="1"/>
    <col min="15620" max="15620" width="16.42578125" style="62" customWidth="1"/>
    <col min="15621" max="15621" width="42.42578125" style="62" customWidth="1"/>
    <col min="15622" max="15622" width="14.5703125" style="62" customWidth="1"/>
    <col min="15623" max="15623" width="13.5703125" style="62" customWidth="1"/>
    <col min="15624" max="15624" width="14.85546875" style="62" customWidth="1"/>
    <col min="15625" max="15625" width="13.7109375" style="62" bestFit="1" customWidth="1"/>
    <col min="15626" max="15874" width="11.42578125" style="62"/>
    <col min="15875" max="15875" width="42.42578125" style="62" customWidth="1"/>
    <col min="15876" max="15876" width="16.42578125" style="62" customWidth="1"/>
    <col min="15877" max="15877" width="42.42578125" style="62" customWidth="1"/>
    <col min="15878" max="15878" width="14.5703125" style="62" customWidth="1"/>
    <col min="15879" max="15879" width="13.5703125" style="62" customWidth="1"/>
    <col min="15880" max="15880" width="14.85546875" style="62" customWidth="1"/>
    <col min="15881" max="15881" width="13.7109375" style="62" bestFit="1" customWidth="1"/>
    <col min="15882" max="16130" width="11.42578125" style="62"/>
    <col min="16131" max="16131" width="42.42578125" style="62" customWidth="1"/>
    <col min="16132" max="16132" width="16.42578125" style="62" customWidth="1"/>
    <col min="16133" max="16133" width="42.42578125" style="62" customWidth="1"/>
    <col min="16134" max="16134" width="14.5703125" style="62" customWidth="1"/>
    <col min="16135" max="16135" width="13.5703125" style="62" customWidth="1"/>
    <col min="16136" max="16136" width="14.85546875" style="62" customWidth="1"/>
    <col min="16137" max="16137" width="13.7109375" style="62" bestFit="1" customWidth="1"/>
    <col min="16138" max="16384" width="11.42578125" style="62"/>
  </cols>
  <sheetData>
    <row r="5" spans="1:13" x14ac:dyDescent="0.25">
      <c r="B5" s="673" t="s">
        <v>1</v>
      </c>
      <c r="C5" s="673"/>
      <c r="D5" s="673"/>
      <c r="E5" s="673"/>
      <c r="F5" s="673"/>
      <c r="G5" s="673"/>
      <c r="H5" s="673"/>
    </row>
    <row r="6" spans="1:13" ht="20.25" x14ac:dyDescent="0.3">
      <c r="B6" s="719" t="s">
        <v>2</v>
      </c>
      <c r="C6" s="719"/>
      <c r="D6" s="719"/>
      <c r="E6" s="719"/>
      <c r="F6" s="719"/>
      <c r="G6" s="719"/>
      <c r="H6" s="719"/>
    </row>
    <row r="7" spans="1:13" x14ac:dyDescent="0.25">
      <c r="B7" s="720" t="s">
        <v>1305</v>
      </c>
      <c r="C7" s="720"/>
      <c r="D7" s="720"/>
      <c r="E7" s="720"/>
      <c r="F7" s="720"/>
      <c r="G7" s="720"/>
      <c r="H7" s="720"/>
    </row>
    <row r="8" spans="1:13" ht="16.5" thickBot="1" x14ac:dyDescent="0.3"/>
    <row r="9" spans="1:13" x14ac:dyDescent="0.25">
      <c r="A9" s="721" t="s">
        <v>808</v>
      </c>
      <c r="B9" s="258"/>
      <c r="C9" s="259"/>
      <c r="D9" s="259"/>
      <c r="E9" s="259"/>
      <c r="F9" s="260" t="s">
        <v>1223</v>
      </c>
      <c r="G9" s="259"/>
      <c r="H9" s="261" t="s">
        <v>1284</v>
      </c>
    </row>
    <row r="10" spans="1:13" x14ac:dyDescent="0.25">
      <c r="A10" s="722"/>
      <c r="B10" s="262"/>
      <c r="C10" s="263"/>
      <c r="D10" s="263"/>
      <c r="E10" s="263"/>
      <c r="F10" s="264" t="s">
        <v>806</v>
      </c>
      <c r="G10" s="263"/>
      <c r="H10" s="265" t="s">
        <v>1285</v>
      </c>
    </row>
    <row r="11" spans="1:13" ht="16.5" thickBot="1" x14ac:dyDescent="0.3">
      <c r="A11" s="722"/>
      <c r="B11" s="266" t="s">
        <v>1286</v>
      </c>
      <c r="C11" s="267" t="s">
        <v>6</v>
      </c>
      <c r="D11" s="268" t="s">
        <v>7</v>
      </c>
      <c r="E11" s="267" t="s">
        <v>1282</v>
      </c>
      <c r="F11" s="267" t="s">
        <v>810</v>
      </c>
      <c r="G11" s="267" t="s">
        <v>811</v>
      </c>
      <c r="H11" s="266" t="s">
        <v>810</v>
      </c>
    </row>
    <row r="12" spans="1:13" x14ac:dyDescent="0.25">
      <c r="A12" s="269" t="s">
        <v>1287</v>
      </c>
      <c r="B12" s="270" t="s">
        <v>1288</v>
      </c>
      <c r="C12" s="271" t="s">
        <v>1289</v>
      </c>
      <c r="D12" s="272" t="s">
        <v>1290</v>
      </c>
      <c r="E12" s="273">
        <v>0</v>
      </c>
      <c r="F12" s="255">
        <v>51354.239999999998</v>
      </c>
      <c r="G12" s="274">
        <v>0</v>
      </c>
      <c r="H12" s="275">
        <f>E12+F12-G12</f>
        <v>51354.239999999998</v>
      </c>
    </row>
    <row r="13" spans="1:13" ht="31.5" x14ac:dyDescent="0.25">
      <c r="A13" s="276" t="s">
        <v>1291</v>
      </c>
      <c r="B13" s="277" t="s">
        <v>1292</v>
      </c>
      <c r="C13" s="278" t="s">
        <v>1293</v>
      </c>
      <c r="D13" s="272" t="s">
        <v>1294</v>
      </c>
      <c r="E13" s="273">
        <v>0</v>
      </c>
      <c r="F13" s="255">
        <v>51354.239999999998</v>
      </c>
      <c r="G13" s="274">
        <v>0</v>
      </c>
      <c r="H13" s="275">
        <f>E13+F13-G13</f>
        <v>51354.239999999998</v>
      </c>
      <c r="I13" s="279"/>
      <c r="J13" s="279"/>
      <c r="K13" s="279"/>
      <c r="L13" s="279"/>
      <c r="M13" s="279"/>
    </row>
    <row r="14" spans="1:13" x14ac:dyDescent="0.25">
      <c r="A14" s="276" t="s">
        <v>1295</v>
      </c>
      <c r="B14" s="277" t="s">
        <v>1296</v>
      </c>
      <c r="C14" s="278" t="s">
        <v>1297</v>
      </c>
      <c r="D14" s="272" t="s">
        <v>1290</v>
      </c>
      <c r="E14" s="273">
        <v>0</v>
      </c>
      <c r="F14" s="255">
        <v>51354.239999999998</v>
      </c>
      <c r="G14" s="274">
        <v>0</v>
      </c>
      <c r="H14" s="275">
        <f>E14+F14-G14</f>
        <v>51354.239999999998</v>
      </c>
      <c r="I14" s="279"/>
      <c r="J14" s="279"/>
      <c r="K14" s="279"/>
      <c r="L14" s="279"/>
      <c r="M14" s="279"/>
    </row>
    <row r="15" spans="1:13" x14ac:dyDescent="0.25">
      <c r="A15" s="276" t="s">
        <v>1298</v>
      </c>
      <c r="B15" s="277" t="s">
        <v>1299</v>
      </c>
      <c r="C15" s="280" t="s">
        <v>1300</v>
      </c>
      <c r="D15" s="272" t="s">
        <v>1290</v>
      </c>
      <c r="E15" s="273">
        <v>0</v>
      </c>
      <c r="F15" s="255">
        <v>51354.239999999998</v>
      </c>
      <c r="G15" s="274">
        <v>0</v>
      </c>
      <c r="H15" s="275">
        <f>E15+F15-G15</f>
        <v>51354.239999999998</v>
      </c>
      <c r="I15" s="279"/>
      <c r="J15" s="279"/>
      <c r="K15" s="279"/>
      <c r="L15" s="279"/>
      <c r="M15" s="279"/>
    </row>
    <row r="16" spans="1:13" ht="16.5" thickBot="1" x14ac:dyDescent="0.3">
      <c r="A16" s="281" t="s">
        <v>1301</v>
      </c>
      <c r="B16" s="282" t="s">
        <v>1302</v>
      </c>
      <c r="C16" s="283" t="s">
        <v>1303</v>
      </c>
      <c r="D16" s="284" t="s">
        <v>1290</v>
      </c>
      <c r="E16" s="273">
        <v>0</v>
      </c>
      <c r="F16" s="255">
        <v>51354.239999999998</v>
      </c>
      <c r="G16" s="274">
        <v>0</v>
      </c>
      <c r="H16" s="275">
        <f>E16+F16-G16</f>
        <v>51354.239999999998</v>
      </c>
      <c r="I16" s="279"/>
      <c r="J16" s="279"/>
      <c r="K16" s="279"/>
      <c r="L16" s="279"/>
      <c r="M16" s="279"/>
    </row>
    <row r="17" spans="1:13" ht="16.5" thickBot="1" x14ac:dyDescent="0.3">
      <c r="A17" s="723" t="s">
        <v>1263</v>
      </c>
      <c r="B17" s="724"/>
      <c r="C17" s="285"/>
      <c r="D17" s="286"/>
      <c r="E17" s="287">
        <f>SUM(E12:E16)</f>
        <v>0</v>
      </c>
      <c r="F17" s="288">
        <f>SUM(F12:F16)</f>
        <v>256771.19999999998</v>
      </c>
      <c r="G17" s="288">
        <f>SUM(G12:G16)</f>
        <v>0</v>
      </c>
      <c r="H17" s="288">
        <f>SUM(H12:H16)</f>
        <v>256771.19999999998</v>
      </c>
      <c r="I17" s="279"/>
      <c r="J17" s="279"/>
      <c r="K17" s="279"/>
      <c r="L17" s="279"/>
      <c r="M17" s="279"/>
    </row>
    <row r="18" spans="1:13" ht="16.5" thickBot="1" x14ac:dyDescent="0.3">
      <c r="B18" s="279"/>
      <c r="C18" s="279"/>
      <c r="D18" s="279"/>
      <c r="E18" s="279"/>
      <c r="F18" s="279"/>
      <c r="G18" s="279"/>
      <c r="H18" s="289"/>
      <c r="I18" s="279"/>
      <c r="J18" s="279"/>
      <c r="K18" s="279"/>
      <c r="L18" s="279"/>
      <c r="M18" s="279"/>
    </row>
    <row r="19" spans="1:13" ht="16.5" thickBot="1" x14ac:dyDescent="0.3">
      <c r="A19" s="116" t="s">
        <v>1171</v>
      </c>
      <c r="B19" s="116" t="s">
        <v>1304</v>
      </c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</row>
    <row r="20" spans="1:13" s="63" customFormat="1" x14ac:dyDescent="0.25">
      <c r="A20" s="168" t="s">
        <v>1240</v>
      </c>
      <c r="B20" s="177">
        <f>+F17</f>
        <v>256771.19999999998</v>
      </c>
      <c r="C20" s="115"/>
      <c r="D20" s="115"/>
      <c r="E20" s="115"/>
      <c r="F20" s="115"/>
    </row>
    <row r="21" spans="1:13" s="63" customFormat="1" x14ac:dyDescent="0.25">
      <c r="A21" s="169" t="s">
        <v>1241</v>
      </c>
      <c r="B21" s="118">
        <v>0</v>
      </c>
      <c r="C21" s="115"/>
      <c r="D21" s="115"/>
      <c r="E21" s="115"/>
      <c r="F21" s="115"/>
    </row>
    <row r="22" spans="1:13" s="63" customFormat="1" x14ac:dyDescent="0.25">
      <c r="A22" s="178" t="s">
        <v>1280</v>
      </c>
      <c r="B22" s="179">
        <f>+F17</f>
        <v>256771.19999999998</v>
      </c>
      <c r="C22" s="115"/>
      <c r="D22" s="115"/>
      <c r="E22" s="115"/>
      <c r="F22" s="115"/>
    </row>
    <row r="23" spans="1:13" s="63" customFormat="1" x14ac:dyDescent="0.25">
      <c r="A23" s="178" t="s">
        <v>1261</v>
      </c>
      <c r="B23" s="119">
        <v>0</v>
      </c>
      <c r="C23" s="115"/>
      <c r="D23" s="115"/>
      <c r="E23" s="115"/>
      <c r="F23" s="115"/>
    </row>
    <row r="24" spans="1:13" ht="16.5" thickBot="1" x14ac:dyDescent="0.3">
      <c r="A24" s="180" t="s">
        <v>1257</v>
      </c>
      <c r="B24" s="181">
        <f>+B20-B22</f>
        <v>0</v>
      </c>
      <c r="C24" s="115"/>
      <c r="D24" s="115"/>
      <c r="E24" s="115"/>
      <c r="F24" s="115"/>
      <c r="G24" s="63"/>
      <c r="H24" s="63"/>
    </row>
    <row r="25" spans="1:13" x14ac:dyDescent="0.25"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</row>
    <row r="26" spans="1:13" x14ac:dyDescent="0.25"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</row>
    <row r="27" spans="1:13" x14ac:dyDescent="0.25"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</row>
    <row r="28" spans="1:13" x14ac:dyDescent="0.25"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13" x14ac:dyDescent="0.25">
      <c r="A29" s="250"/>
      <c r="B29" s="242" t="s">
        <v>563</v>
      </c>
      <c r="C29" s="242" t="s">
        <v>680</v>
      </c>
      <c r="D29" s="242" t="s">
        <v>555</v>
      </c>
      <c r="E29" s="242" t="s">
        <v>1175</v>
      </c>
      <c r="F29" s="251" t="s">
        <v>299</v>
      </c>
      <c r="G29" s="251"/>
      <c r="I29" s="290"/>
    </row>
    <row r="30" spans="1:13" x14ac:dyDescent="0.25">
      <c r="A30" s="249"/>
      <c r="B30" s="243" t="s">
        <v>1176</v>
      </c>
      <c r="C30" s="243" t="s">
        <v>1177</v>
      </c>
      <c r="D30" s="244" t="s">
        <v>1178</v>
      </c>
      <c r="E30" s="244" t="s">
        <v>1179</v>
      </c>
      <c r="F30" s="244" t="s">
        <v>301</v>
      </c>
      <c r="G30" s="244"/>
      <c r="I30" s="291"/>
    </row>
    <row r="31" spans="1:13" ht="15.75" customHeight="1" x14ac:dyDescent="0.25">
      <c r="A31" s="250"/>
      <c r="B31" s="242" t="s">
        <v>1180</v>
      </c>
      <c r="C31" s="242" t="s">
        <v>1181</v>
      </c>
      <c r="D31" s="242" t="s">
        <v>1182</v>
      </c>
      <c r="E31" s="242" t="s">
        <v>1183</v>
      </c>
      <c r="F31" s="242" t="s">
        <v>1184</v>
      </c>
      <c r="G31" s="242"/>
      <c r="I31" s="292"/>
    </row>
  </sheetData>
  <mergeCells count="5">
    <mergeCell ref="B5:H5"/>
    <mergeCell ref="B6:H6"/>
    <mergeCell ref="B7:H7"/>
    <mergeCell ref="A9:A11"/>
    <mergeCell ref="A17:B17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NOMINA EMPLEADOS</vt:lpstr>
      <vt:lpstr>NOMINA MILITAR NOVIEMBRE 2021</vt:lpstr>
      <vt:lpstr>NOMINA COMBUSTIBLE NOV</vt:lpstr>
      <vt:lpstr>HONORARIOS SERV PRESTADO NOV </vt:lpstr>
      <vt:lpstr>COMPENSACION SEV PRESTADO NOV</vt:lpstr>
      <vt:lpstr>NOMINA GASTO PRESENTACION NOV</vt:lpstr>
      <vt:lpstr>NOM DIETA JUECES SUPLENTES NOV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Joaquin Joa Figuereo</dc:creator>
  <cp:lastModifiedBy>Lucitania De Leon Del Carmen</cp:lastModifiedBy>
  <cp:lastPrinted>2021-11-16T20:02:36Z</cp:lastPrinted>
  <dcterms:created xsi:type="dcterms:W3CDTF">2021-09-14T21:09:33Z</dcterms:created>
  <dcterms:modified xsi:type="dcterms:W3CDTF">2021-11-29T17:30:21Z</dcterms:modified>
</cp:coreProperties>
</file>