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lannia.taveras\Desktop\"/>
    </mc:Choice>
  </mc:AlternateContent>
  <bookViews>
    <workbookView xWindow="0" yWindow="0" windowWidth="20490" windowHeight="762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71" i="1" l="1"/>
  <c r="S170" i="1"/>
  <c r="R170" i="1"/>
  <c r="R169" i="1" s="1"/>
  <c r="Q169" i="1"/>
  <c r="P169" i="1"/>
  <c r="O169" i="1"/>
  <c r="N169" i="1"/>
  <c r="M169" i="1"/>
  <c r="M166" i="1" s="1"/>
  <c r="L169" i="1"/>
  <c r="K169" i="1"/>
  <c r="J169" i="1"/>
  <c r="I169" i="1"/>
  <c r="H169" i="1"/>
  <c r="G169" i="1"/>
  <c r="F169" i="1"/>
  <c r="E169" i="1"/>
  <c r="D169" i="1"/>
  <c r="C169" i="1"/>
  <c r="R168" i="1"/>
  <c r="S168" i="1" s="1"/>
  <c r="R167" i="1"/>
  <c r="S167" i="1" s="1"/>
  <c r="Q166" i="1"/>
  <c r="P166" i="1"/>
  <c r="O166" i="1"/>
  <c r="N166" i="1"/>
  <c r="L166" i="1"/>
  <c r="K166" i="1"/>
  <c r="J166" i="1"/>
  <c r="I166" i="1"/>
  <c r="H166" i="1"/>
  <c r="G166" i="1"/>
  <c r="F166" i="1"/>
  <c r="E166" i="1"/>
  <c r="D166" i="1"/>
  <c r="C166" i="1"/>
  <c r="R165" i="1"/>
  <c r="S165" i="1" s="1"/>
  <c r="R164" i="1"/>
  <c r="S164" i="1" s="1"/>
  <c r="R163" i="1"/>
  <c r="R162" i="1" s="1"/>
  <c r="Q162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C162" i="1"/>
  <c r="R161" i="1"/>
  <c r="S161" i="1" s="1"/>
  <c r="R160" i="1"/>
  <c r="S160" i="1" s="1"/>
  <c r="Q159" i="1"/>
  <c r="P159" i="1"/>
  <c r="O159" i="1"/>
  <c r="O153" i="1" s="1"/>
  <c r="N159" i="1"/>
  <c r="M159" i="1"/>
  <c r="L159" i="1"/>
  <c r="D159" i="1"/>
  <c r="C159" i="1"/>
  <c r="S158" i="1"/>
  <c r="R158" i="1"/>
  <c r="R157" i="1"/>
  <c r="S157" i="1" s="1"/>
  <c r="R156" i="1"/>
  <c r="S156" i="1" s="1"/>
  <c r="R155" i="1"/>
  <c r="T154" i="1"/>
  <c r="T153" i="1" s="1"/>
  <c r="Q154" i="1"/>
  <c r="P154" i="1"/>
  <c r="O154" i="1"/>
  <c r="N154" i="1"/>
  <c r="M154" i="1"/>
  <c r="L154" i="1"/>
  <c r="L153" i="1" s="1"/>
  <c r="D154" i="1"/>
  <c r="C154" i="1"/>
  <c r="P153" i="1"/>
  <c r="K153" i="1"/>
  <c r="J153" i="1"/>
  <c r="I153" i="1"/>
  <c r="H153" i="1"/>
  <c r="G153" i="1"/>
  <c r="F153" i="1"/>
  <c r="E153" i="1"/>
  <c r="D153" i="1"/>
  <c r="R152" i="1"/>
  <c r="S152" i="1" s="1"/>
  <c r="Q151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C151" i="1"/>
  <c r="S150" i="1"/>
  <c r="R150" i="1"/>
  <c r="R149" i="1"/>
  <c r="S149" i="1" s="1"/>
  <c r="R148" i="1"/>
  <c r="S148" i="1" s="1"/>
  <c r="Q147" i="1"/>
  <c r="Q146" i="1" s="1"/>
  <c r="P147" i="1"/>
  <c r="P146" i="1" s="1"/>
  <c r="O147" i="1"/>
  <c r="N147" i="1"/>
  <c r="N146" i="1" s="1"/>
  <c r="M147" i="1"/>
  <c r="M146" i="1" s="1"/>
  <c r="L147" i="1"/>
  <c r="K147" i="1"/>
  <c r="J147" i="1"/>
  <c r="J146" i="1" s="1"/>
  <c r="I147" i="1"/>
  <c r="I146" i="1" s="1"/>
  <c r="H147" i="1"/>
  <c r="H146" i="1" s="1"/>
  <c r="G147" i="1"/>
  <c r="F147" i="1"/>
  <c r="F146" i="1" s="1"/>
  <c r="E147" i="1"/>
  <c r="E146" i="1" s="1"/>
  <c r="D147" i="1"/>
  <c r="C147" i="1"/>
  <c r="T146" i="1"/>
  <c r="L146" i="1"/>
  <c r="D146" i="1"/>
  <c r="R145" i="1"/>
  <c r="S145" i="1" s="1"/>
  <c r="R144" i="1"/>
  <c r="S144" i="1" s="1"/>
  <c r="R143" i="1"/>
  <c r="S143" i="1" s="1"/>
  <c r="R142" i="1"/>
  <c r="S142" i="1" s="1"/>
  <c r="R141" i="1"/>
  <c r="S141" i="1" s="1"/>
  <c r="R140" i="1"/>
  <c r="R138" i="1" s="1"/>
  <c r="R139" i="1"/>
  <c r="S139" i="1" s="1"/>
  <c r="Q138" i="1"/>
  <c r="P138" i="1"/>
  <c r="O138" i="1"/>
  <c r="N138" i="1"/>
  <c r="M138" i="1"/>
  <c r="L138" i="1"/>
  <c r="D138" i="1"/>
  <c r="C138" i="1"/>
  <c r="S138" i="1" s="1"/>
  <c r="R137" i="1"/>
  <c r="S137" i="1" s="1"/>
  <c r="R136" i="1"/>
  <c r="Q136" i="1"/>
  <c r="P136" i="1"/>
  <c r="O136" i="1"/>
  <c r="N136" i="1"/>
  <c r="M136" i="1"/>
  <c r="L136" i="1"/>
  <c r="D136" i="1"/>
  <c r="C136" i="1"/>
  <c r="S136" i="1" s="1"/>
  <c r="R135" i="1"/>
  <c r="S135" i="1" s="1"/>
  <c r="R134" i="1"/>
  <c r="S134" i="1" s="1"/>
  <c r="R133" i="1"/>
  <c r="S133" i="1" s="1"/>
  <c r="R132" i="1"/>
  <c r="S132" i="1" s="1"/>
  <c r="R131" i="1"/>
  <c r="Q130" i="1"/>
  <c r="Q129" i="1" s="1"/>
  <c r="P130" i="1"/>
  <c r="O130" i="1"/>
  <c r="N130" i="1"/>
  <c r="M130" i="1"/>
  <c r="L130" i="1"/>
  <c r="K130" i="1"/>
  <c r="K129" i="1" s="1"/>
  <c r="J130" i="1"/>
  <c r="J129" i="1" s="1"/>
  <c r="I130" i="1"/>
  <c r="H130" i="1"/>
  <c r="H129" i="1" s="1"/>
  <c r="G130" i="1"/>
  <c r="G129" i="1" s="1"/>
  <c r="F130" i="1"/>
  <c r="F129" i="1" s="1"/>
  <c r="E130" i="1"/>
  <c r="D130" i="1"/>
  <c r="D129" i="1" s="1"/>
  <c r="C130" i="1"/>
  <c r="C129" i="1" s="1"/>
  <c r="M129" i="1"/>
  <c r="I129" i="1"/>
  <c r="E129" i="1"/>
  <c r="R128" i="1"/>
  <c r="S128" i="1" s="1"/>
  <c r="R127" i="1"/>
  <c r="S127" i="1" s="1"/>
  <c r="R126" i="1"/>
  <c r="S126" i="1" s="1"/>
  <c r="Q125" i="1"/>
  <c r="P125" i="1"/>
  <c r="O125" i="1"/>
  <c r="N125" i="1"/>
  <c r="M125" i="1"/>
  <c r="L125" i="1"/>
  <c r="R125" i="1" s="1"/>
  <c r="D125" i="1"/>
  <c r="C125" i="1"/>
  <c r="R124" i="1"/>
  <c r="S124" i="1" s="1"/>
  <c r="R123" i="1"/>
  <c r="S123" i="1" s="1"/>
  <c r="R122" i="1"/>
  <c r="S122" i="1" s="1"/>
  <c r="R121" i="1"/>
  <c r="S121" i="1" s="1"/>
  <c r="R120" i="1"/>
  <c r="Q119" i="1"/>
  <c r="Q110" i="1" s="1"/>
  <c r="P119" i="1"/>
  <c r="O119" i="1"/>
  <c r="N119" i="1"/>
  <c r="M119" i="1"/>
  <c r="L119" i="1"/>
  <c r="D119" i="1"/>
  <c r="C119" i="1"/>
  <c r="R118" i="1"/>
  <c r="S118" i="1" s="1"/>
  <c r="R117" i="1"/>
  <c r="S117" i="1" s="1"/>
  <c r="R116" i="1"/>
  <c r="Q115" i="1"/>
  <c r="P115" i="1"/>
  <c r="O115" i="1"/>
  <c r="N115" i="1"/>
  <c r="M115" i="1"/>
  <c r="L115" i="1"/>
  <c r="D115" i="1"/>
  <c r="C115" i="1"/>
  <c r="C110" i="1" s="1"/>
  <c r="R114" i="1"/>
  <c r="S114" i="1" s="1"/>
  <c r="R113" i="1"/>
  <c r="S113" i="1" s="1"/>
  <c r="R112" i="1"/>
  <c r="S112" i="1" s="1"/>
  <c r="Q111" i="1"/>
  <c r="P111" i="1"/>
  <c r="O111" i="1"/>
  <c r="O110" i="1" s="1"/>
  <c r="N111" i="1"/>
  <c r="N110" i="1" s="1"/>
  <c r="M111" i="1"/>
  <c r="L111" i="1"/>
  <c r="D111" i="1"/>
  <c r="D110" i="1" s="1"/>
  <c r="C111" i="1"/>
  <c r="M110" i="1"/>
  <c r="R109" i="1"/>
  <c r="S109" i="1" s="1"/>
  <c r="R108" i="1"/>
  <c r="S108" i="1" s="1"/>
  <c r="R107" i="1"/>
  <c r="S107" i="1" s="1"/>
  <c r="R106" i="1"/>
  <c r="Q105" i="1"/>
  <c r="P105" i="1"/>
  <c r="O105" i="1"/>
  <c r="N105" i="1"/>
  <c r="M105" i="1"/>
  <c r="L105" i="1"/>
  <c r="D105" i="1"/>
  <c r="C105" i="1"/>
  <c r="R104" i="1"/>
  <c r="Q103" i="1"/>
  <c r="P103" i="1"/>
  <c r="O103" i="1"/>
  <c r="N103" i="1"/>
  <c r="M103" i="1"/>
  <c r="L103" i="1"/>
  <c r="K103" i="1"/>
  <c r="J103" i="1"/>
  <c r="I103" i="1"/>
  <c r="H103" i="1"/>
  <c r="H87" i="1" s="1"/>
  <c r="G103" i="1"/>
  <c r="F103" i="1"/>
  <c r="E103" i="1"/>
  <c r="D103" i="1"/>
  <c r="C103" i="1"/>
  <c r="S102" i="1"/>
  <c r="R102" i="1"/>
  <c r="S101" i="1"/>
  <c r="R101" i="1"/>
  <c r="S100" i="1"/>
  <c r="R100" i="1"/>
  <c r="S99" i="1"/>
  <c r="R99" i="1"/>
  <c r="S98" i="1"/>
  <c r="R98" i="1"/>
  <c r="S97" i="1"/>
  <c r="R97" i="1"/>
  <c r="Q97" i="1"/>
  <c r="P97" i="1"/>
  <c r="O97" i="1"/>
  <c r="N97" i="1"/>
  <c r="M97" i="1"/>
  <c r="L97" i="1"/>
  <c r="D97" i="1"/>
  <c r="C97" i="1"/>
  <c r="S96" i="1"/>
  <c r="R96" i="1"/>
  <c r="S95" i="1"/>
  <c r="R95" i="1"/>
  <c r="S94" i="1"/>
  <c r="R94" i="1"/>
  <c r="S93" i="1"/>
  <c r="R93" i="1"/>
  <c r="R92" i="1" s="1"/>
  <c r="Q92" i="1"/>
  <c r="P92" i="1"/>
  <c r="O92" i="1"/>
  <c r="N92" i="1"/>
  <c r="M92" i="1"/>
  <c r="L92" i="1"/>
  <c r="D92" i="1"/>
  <c r="C92" i="1"/>
  <c r="S91" i="1"/>
  <c r="R91" i="1"/>
  <c r="S90" i="1"/>
  <c r="R90" i="1"/>
  <c r="S89" i="1"/>
  <c r="R89" i="1"/>
  <c r="Q88" i="1"/>
  <c r="P88" i="1"/>
  <c r="O88" i="1"/>
  <c r="N88" i="1"/>
  <c r="M88" i="1"/>
  <c r="M87" i="1" s="1"/>
  <c r="L88" i="1"/>
  <c r="K88" i="1"/>
  <c r="J88" i="1"/>
  <c r="I88" i="1"/>
  <c r="I87" i="1" s="1"/>
  <c r="H88" i="1"/>
  <c r="G88" i="1"/>
  <c r="F88" i="1"/>
  <c r="E88" i="1"/>
  <c r="E87" i="1" s="1"/>
  <c r="D88" i="1"/>
  <c r="C88" i="1"/>
  <c r="S86" i="1"/>
  <c r="R86" i="1"/>
  <c r="S85" i="1"/>
  <c r="R85" i="1"/>
  <c r="S84" i="1"/>
  <c r="R84" i="1"/>
  <c r="Q83" i="1"/>
  <c r="P83" i="1"/>
  <c r="O83" i="1"/>
  <c r="N83" i="1"/>
  <c r="M83" i="1"/>
  <c r="L83" i="1"/>
  <c r="D83" i="1"/>
  <c r="R83" i="1" s="1"/>
  <c r="S83" i="1" s="1"/>
  <c r="R82" i="1"/>
  <c r="S82" i="1" s="1"/>
  <c r="R81" i="1"/>
  <c r="S81" i="1" s="1"/>
  <c r="R80" i="1"/>
  <c r="S80" i="1" s="1"/>
  <c r="R79" i="1"/>
  <c r="S79" i="1" s="1"/>
  <c r="Q78" i="1"/>
  <c r="P78" i="1"/>
  <c r="O78" i="1"/>
  <c r="N78" i="1"/>
  <c r="N74" i="1" s="1"/>
  <c r="M78" i="1"/>
  <c r="L78" i="1"/>
  <c r="D78" i="1"/>
  <c r="D74" i="1" s="1"/>
  <c r="C78" i="1"/>
  <c r="R77" i="1"/>
  <c r="S77" i="1" s="1"/>
  <c r="R76" i="1"/>
  <c r="S76" i="1" s="1"/>
  <c r="R75" i="1"/>
  <c r="S75" i="1" s="1"/>
  <c r="P74" i="1"/>
  <c r="L74" i="1"/>
  <c r="K74" i="1"/>
  <c r="J74" i="1"/>
  <c r="I74" i="1"/>
  <c r="H74" i="1"/>
  <c r="G74" i="1"/>
  <c r="F74" i="1"/>
  <c r="E74" i="1"/>
  <c r="S73" i="1"/>
  <c r="R73" i="1"/>
  <c r="S72" i="1"/>
  <c r="R72" i="1"/>
  <c r="S71" i="1"/>
  <c r="S70" i="1" s="1"/>
  <c r="R71" i="1"/>
  <c r="R70" i="1" s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R68" i="1"/>
  <c r="S68" i="1" s="1"/>
  <c r="R67" i="1"/>
  <c r="S67" i="1" s="1"/>
  <c r="T66" i="1"/>
  <c r="S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R65" i="1"/>
  <c r="S65" i="1" s="1"/>
  <c r="R64" i="1"/>
  <c r="S64" i="1" s="1"/>
  <c r="R63" i="1"/>
  <c r="S63" i="1" s="1"/>
  <c r="R62" i="1"/>
  <c r="S62" i="1" s="1"/>
  <c r="R61" i="1"/>
  <c r="S61" i="1" s="1"/>
  <c r="S60" i="1" s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S59" i="1"/>
  <c r="R59" i="1"/>
  <c r="S58" i="1"/>
  <c r="R58" i="1"/>
  <c r="S57" i="1"/>
  <c r="S56" i="1" s="1"/>
  <c r="R57" i="1"/>
  <c r="R56" i="1" s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R55" i="1"/>
  <c r="S55" i="1" s="1"/>
  <c r="R54" i="1"/>
  <c r="S54" i="1" s="1"/>
  <c r="S53" i="1" s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R52" i="1"/>
  <c r="S52" i="1" s="1"/>
  <c r="R51" i="1"/>
  <c r="S51" i="1" s="1"/>
  <c r="T50" i="1"/>
  <c r="T40" i="1" s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S49" i="1"/>
  <c r="R49" i="1"/>
  <c r="S48" i="1"/>
  <c r="R48" i="1"/>
  <c r="S47" i="1"/>
  <c r="R47" i="1"/>
  <c r="S46" i="1"/>
  <c r="R46" i="1"/>
  <c r="S45" i="1"/>
  <c r="R45" i="1"/>
  <c r="S44" i="1"/>
  <c r="R44" i="1"/>
  <c r="S43" i="1"/>
  <c r="R43" i="1"/>
  <c r="S42" i="1"/>
  <c r="R42" i="1"/>
  <c r="R41" i="1" s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E40" i="1" s="1"/>
  <c r="D41" i="1"/>
  <c r="C41" i="1"/>
  <c r="K40" i="1"/>
  <c r="R39" i="1"/>
  <c r="S39" i="1" s="1"/>
  <c r="R38" i="1"/>
  <c r="S38" i="1" s="1"/>
  <c r="R37" i="1"/>
  <c r="S37" i="1" s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R35" i="1"/>
  <c r="R34" i="1" s="1"/>
  <c r="Q34" i="1"/>
  <c r="P34" i="1"/>
  <c r="O34" i="1"/>
  <c r="N34" i="1"/>
  <c r="M34" i="1"/>
  <c r="L34" i="1"/>
  <c r="D34" i="1"/>
  <c r="C34" i="1"/>
  <c r="R33" i="1"/>
  <c r="R32" i="1" s="1"/>
  <c r="Q32" i="1"/>
  <c r="P32" i="1"/>
  <c r="O32" i="1"/>
  <c r="O31" i="1" s="1"/>
  <c r="N32" i="1"/>
  <c r="N31" i="1" s="1"/>
  <c r="M32" i="1"/>
  <c r="M31" i="1" s="1"/>
  <c r="L32" i="1"/>
  <c r="D32" i="1"/>
  <c r="D31" i="1" s="1"/>
  <c r="C32" i="1"/>
  <c r="Q31" i="1"/>
  <c r="K31" i="1"/>
  <c r="J31" i="1"/>
  <c r="I31" i="1"/>
  <c r="H31" i="1"/>
  <c r="G31" i="1"/>
  <c r="F31" i="1"/>
  <c r="E31" i="1"/>
  <c r="C31" i="1"/>
  <c r="R30" i="1"/>
  <c r="R28" i="1" s="1"/>
  <c r="R27" i="1" s="1"/>
  <c r="R29" i="1"/>
  <c r="S29" i="1" s="1"/>
  <c r="Q28" i="1"/>
  <c r="P28" i="1"/>
  <c r="P27" i="1" s="1"/>
  <c r="O28" i="1"/>
  <c r="O27" i="1" s="1"/>
  <c r="N28" i="1"/>
  <c r="N27" i="1" s="1"/>
  <c r="M28" i="1"/>
  <c r="L28" i="1"/>
  <c r="L27" i="1" s="1"/>
  <c r="D28" i="1"/>
  <c r="D27" i="1" s="1"/>
  <c r="C28" i="1"/>
  <c r="C27" i="1" s="1"/>
  <c r="Q27" i="1"/>
  <c r="M27" i="1"/>
  <c r="S26" i="1"/>
  <c r="R26" i="1"/>
  <c r="R25" i="1"/>
  <c r="S25" i="1" s="1"/>
  <c r="Q24" i="1"/>
  <c r="P24" i="1"/>
  <c r="O24" i="1"/>
  <c r="N24" i="1"/>
  <c r="M24" i="1"/>
  <c r="L24" i="1"/>
  <c r="K24" i="1"/>
  <c r="K17" i="1" s="1"/>
  <c r="J24" i="1"/>
  <c r="J17" i="1" s="1"/>
  <c r="I24" i="1"/>
  <c r="H24" i="1"/>
  <c r="G24" i="1"/>
  <c r="F24" i="1"/>
  <c r="F17" i="1" s="1"/>
  <c r="E24" i="1"/>
  <c r="E17" i="1" s="1"/>
  <c r="D24" i="1"/>
  <c r="C24" i="1"/>
  <c r="D23" i="1"/>
  <c r="R23" i="1" s="1"/>
  <c r="S23" i="1" s="1"/>
  <c r="R22" i="1"/>
  <c r="S22" i="1" s="1"/>
  <c r="S21" i="1"/>
  <c r="R21" i="1"/>
  <c r="R20" i="1"/>
  <c r="Q20" i="1"/>
  <c r="P20" i="1"/>
  <c r="O20" i="1"/>
  <c r="N20" i="1"/>
  <c r="M20" i="1"/>
  <c r="L20" i="1"/>
  <c r="D20" i="1"/>
  <c r="C20" i="1"/>
  <c r="S20" i="1" s="1"/>
  <c r="R19" i="1"/>
  <c r="S19" i="1" s="1"/>
  <c r="Q18" i="1"/>
  <c r="Q17" i="1" s="1"/>
  <c r="Q16" i="1" s="1"/>
  <c r="P18" i="1"/>
  <c r="O18" i="1"/>
  <c r="O17" i="1" s="1"/>
  <c r="O16" i="1" s="1"/>
  <c r="N18" i="1"/>
  <c r="M18" i="1"/>
  <c r="M17" i="1" s="1"/>
  <c r="L18" i="1"/>
  <c r="D18" i="1"/>
  <c r="C18" i="1"/>
  <c r="P17" i="1"/>
  <c r="L17" i="1"/>
  <c r="I17" i="1"/>
  <c r="H17" i="1"/>
  <c r="G17" i="1"/>
  <c r="D17" i="1"/>
  <c r="D16" i="1" s="1"/>
  <c r="M16" i="1" l="1"/>
  <c r="O74" i="1"/>
  <c r="O40" i="1" s="1"/>
  <c r="O171" i="1" s="1"/>
  <c r="S18" i="1"/>
  <c r="N17" i="1"/>
  <c r="N16" i="1" s="1"/>
  <c r="R18" i="1"/>
  <c r="R24" i="1"/>
  <c r="S30" i="1"/>
  <c r="S32" i="1"/>
  <c r="F40" i="1"/>
  <c r="J40" i="1"/>
  <c r="J171" i="1" s="1"/>
  <c r="R53" i="1"/>
  <c r="G40" i="1"/>
  <c r="R88" i="1"/>
  <c r="L129" i="1"/>
  <c r="P129" i="1"/>
  <c r="O129" i="1"/>
  <c r="S140" i="1"/>
  <c r="C146" i="1"/>
  <c r="S146" i="1" s="1"/>
  <c r="G146" i="1"/>
  <c r="K146" i="1"/>
  <c r="O146" i="1"/>
  <c r="M153" i="1"/>
  <c r="Q153" i="1"/>
  <c r="N153" i="1"/>
  <c r="R159" i="1"/>
  <c r="S159" i="1" s="1"/>
  <c r="S162" i="1"/>
  <c r="S163" i="1"/>
  <c r="Q87" i="1"/>
  <c r="S34" i="1"/>
  <c r="S41" i="1"/>
  <c r="I40" i="1"/>
  <c r="I171" i="1" s="1"/>
  <c r="Q40" i="1"/>
  <c r="Q171" i="1" s="1"/>
  <c r="M74" i="1"/>
  <c r="M40" i="1" s="1"/>
  <c r="Q74" i="1"/>
  <c r="G87" i="1"/>
  <c r="K87" i="1"/>
  <c r="K171" i="1" s="1"/>
  <c r="S88" i="1"/>
  <c r="D87" i="1"/>
  <c r="S24" i="1"/>
  <c r="S27" i="1"/>
  <c r="C17" i="1"/>
  <c r="C16" i="1" s="1"/>
  <c r="S35" i="1"/>
  <c r="R36" i="1"/>
  <c r="S36" i="1" s="1"/>
  <c r="R74" i="1"/>
  <c r="R78" i="1"/>
  <c r="S92" i="1"/>
  <c r="F87" i="1"/>
  <c r="J87" i="1"/>
  <c r="N129" i="1"/>
  <c r="N87" i="1" s="1"/>
  <c r="R151" i="1"/>
  <c r="S151" i="1" s="1"/>
  <c r="S17" i="1"/>
  <c r="N40" i="1"/>
  <c r="S78" i="1"/>
  <c r="C74" i="1"/>
  <c r="C40" i="1" s="1"/>
  <c r="C171" i="1" s="1"/>
  <c r="C153" i="1"/>
  <c r="S28" i="1"/>
  <c r="L31" i="1"/>
  <c r="L16" i="1" s="1"/>
  <c r="S33" i="1"/>
  <c r="E171" i="1"/>
  <c r="S74" i="1"/>
  <c r="R147" i="1"/>
  <c r="R146" i="1" s="1"/>
  <c r="D40" i="1"/>
  <c r="H40" i="1"/>
  <c r="H171" i="1" s="1"/>
  <c r="L40" i="1"/>
  <c r="P40" i="1"/>
  <c r="S50" i="1"/>
  <c r="C87" i="1"/>
  <c r="O87" i="1"/>
  <c r="R103" i="1"/>
  <c r="S103" i="1" s="1"/>
  <c r="S104" i="1"/>
  <c r="R111" i="1"/>
  <c r="S111" i="1" s="1"/>
  <c r="L110" i="1"/>
  <c r="L87" i="1" s="1"/>
  <c r="P110" i="1"/>
  <c r="P87" i="1" s="1"/>
  <c r="R119" i="1"/>
  <c r="S119" i="1" s="1"/>
  <c r="S120" i="1"/>
  <c r="S147" i="1"/>
  <c r="S155" i="1"/>
  <c r="R154" i="1"/>
  <c r="S169" i="1"/>
  <c r="R130" i="1"/>
  <c r="R129" i="1" s="1"/>
  <c r="S129" i="1" s="1"/>
  <c r="S131" i="1"/>
  <c r="R31" i="1"/>
  <c r="P31" i="1"/>
  <c r="P16" i="1" s="1"/>
  <c r="R60" i="1"/>
  <c r="R105" i="1"/>
  <c r="S105" i="1" s="1"/>
  <c r="S106" i="1"/>
  <c r="R115" i="1"/>
  <c r="S115" i="1" s="1"/>
  <c r="S116" i="1"/>
  <c r="S125" i="1"/>
  <c r="R166" i="1"/>
  <c r="S166" i="1" s="1"/>
  <c r="R66" i="1"/>
  <c r="R40" i="1" l="1"/>
  <c r="N171" i="1"/>
  <c r="F171" i="1"/>
  <c r="R17" i="1"/>
  <c r="M171" i="1"/>
  <c r="S40" i="1"/>
  <c r="D171" i="1"/>
  <c r="G171" i="1"/>
  <c r="R16" i="1"/>
  <c r="S31" i="1"/>
  <c r="P171" i="1"/>
  <c r="S154" i="1"/>
  <c r="R153" i="1"/>
  <c r="S153" i="1" s="1"/>
  <c r="R110" i="1"/>
  <c r="S110" i="1" s="1"/>
  <c r="S130" i="1"/>
  <c r="L171" i="1"/>
  <c r="S16" i="1"/>
  <c r="R87" i="1" l="1"/>
  <c r="R171" i="1" l="1"/>
  <c r="S87" i="1"/>
  <c r="S171" i="1" s="1"/>
</calcChain>
</file>

<file path=xl/sharedStrings.xml><?xml version="1.0" encoding="utf-8"?>
<sst xmlns="http://schemas.openxmlformats.org/spreadsheetml/2006/main" count="178" uniqueCount="177">
  <si>
    <t xml:space="preserve">                                   DIRECCION FINANCIERA</t>
  </si>
  <si>
    <t xml:space="preserve">                                   EJECUCION PRESUPUESTARIA ENERO-JULIO</t>
  </si>
  <si>
    <t xml:space="preserve">                                   VALORES EN RD$</t>
  </si>
  <si>
    <t>CUENTA No.</t>
  </si>
  <si>
    <t>DESCRIPCION DE CUENTAS</t>
  </si>
  <si>
    <t>EJECUTADO</t>
  </si>
  <si>
    <t>TOTAL</t>
  </si>
  <si>
    <t>PENDIENTE</t>
  </si>
  <si>
    <t>PRESUPUESTADO</t>
  </si>
  <si>
    <t>ENERO</t>
  </si>
  <si>
    <t>FEBRERO</t>
  </si>
  <si>
    <t>MARZO</t>
  </si>
  <si>
    <t>ABRIL</t>
  </si>
  <si>
    <t>MAYO</t>
  </si>
  <si>
    <t>JUNIO</t>
  </si>
  <si>
    <t>JULIO</t>
  </si>
  <si>
    <t>DE EJECUCION</t>
  </si>
  <si>
    <t>SERVICIOS PERSONALES</t>
  </si>
  <si>
    <t>REMUNERACIONES</t>
  </si>
  <si>
    <t>Remuneraciones al Personal Fijo</t>
  </si>
  <si>
    <t>Sueldos Fijos</t>
  </si>
  <si>
    <t>Remuneraciones a Personal de Carácter Transitorio</t>
  </si>
  <si>
    <t>Sueldos al Personal Contratado y/o Igualado</t>
  </si>
  <si>
    <t>Suplencias</t>
  </si>
  <si>
    <t>Sueldo Anual No. 13</t>
  </si>
  <si>
    <t>Prestaciones Económicas</t>
  </si>
  <si>
    <t>Prestaciones Laborales</t>
  </si>
  <si>
    <t>Vacaciones</t>
  </si>
  <si>
    <t>SOBRESUELDOS</t>
  </si>
  <si>
    <t>Compensación</t>
  </si>
  <si>
    <t>Compensación Por Horas Extraordinarias</t>
  </si>
  <si>
    <t>Compensación Servicios de Seguridad</t>
  </si>
  <si>
    <t>DIETAS Y GASTOS DE REPRESENTACION</t>
  </si>
  <si>
    <t>Dietas</t>
  </si>
  <si>
    <t>Dietas en el País</t>
  </si>
  <si>
    <t>Gastos de Representación</t>
  </si>
  <si>
    <t>Gastos de Representación en el País</t>
  </si>
  <si>
    <t xml:space="preserve">CONTRIBUCIONES A LA SEGURIDAD SOCIAL </t>
  </si>
  <si>
    <t>Contribuciones al Seguro de Salud</t>
  </si>
  <si>
    <t>Contribuciones al Seguro de Pensiones</t>
  </si>
  <si>
    <t>Contribuciones al Seguro de Riesgo Laboral</t>
  </si>
  <si>
    <t>SERVICIOS NO PERSONALES</t>
  </si>
  <si>
    <t>SERVICIOS BASICOS</t>
  </si>
  <si>
    <t>Radiocomunicación</t>
  </si>
  <si>
    <t>Servicios Telefonico de Larga Distancia</t>
  </si>
  <si>
    <t>Teléfono Local</t>
  </si>
  <si>
    <t>Telefax y Correos</t>
  </si>
  <si>
    <t>Servicio de Internet y Televisión por Cable</t>
  </si>
  <si>
    <t>Electricidad</t>
  </si>
  <si>
    <t>Agua</t>
  </si>
  <si>
    <t>Recolección de Residuos Sólidos</t>
  </si>
  <si>
    <t>PUBLICIDAD IMPRESIÓN Y ENCUADERNACION</t>
  </si>
  <si>
    <t>Publicidad y Propaganda</t>
  </si>
  <si>
    <t>Impresión y Encuadernación</t>
  </si>
  <si>
    <t>VIATICOS</t>
  </si>
  <si>
    <t>Viáticos Dentro Del País</t>
  </si>
  <si>
    <t>Viáticos Fuera Del País</t>
  </si>
  <si>
    <t>TRANSPORTE Y ALMACENAJE</t>
  </si>
  <si>
    <t>Pasajes</t>
  </si>
  <si>
    <t>Fletes</t>
  </si>
  <si>
    <t>Peaje</t>
  </si>
  <si>
    <t>ALQUILERES Y RENTAS</t>
  </si>
  <si>
    <t>Alquileres y Rentas de Edificios y Locales</t>
  </si>
  <si>
    <t>Alquileres de Maquinarias y Equipos</t>
  </si>
  <si>
    <t>Alquileres de Equipos de Transporte, Tracción y Elevación</t>
  </si>
  <si>
    <t>Alquileres de equipos de Construcción y movimientos de tierra</t>
  </si>
  <si>
    <t>Otros Alquileres</t>
  </si>
  <si>
    <t>SEGUROS</t>
  </si>
  <si>
    <t>Seguros de Bienes Muebles</t>
  </si>
  <si>
    <t>Seguros de Personas</t>
  </si>
  <si>
    <t>SERVICIOS DE CONSERVACION, REPARACIONES</t>
  </si>
  <si>
    <t>MENORES E INTALACIONES TEMPORALES</t>
  </si>
  <si>
    <t>Obras Menores</t>
  </si>
  <si>
    <t>Reparaciones de Maquinarias y Equipos</t>
  </si>
  <si>
    <t>Reparaciones Temporales</t>
  </si>
  <si>
    <t>OTROS SERVICIOS NO PERSONALES</t>
  </si>
  <si>
    <t>Comisiones y Gastos Bancarios</t>
  </si>
  <si>
    <t>Fumigación, Lavanderia, Limpieza e Higiene</t>
  </si>
  <si>
    <t>Organización de Eventos y Festividades</t>
  </si>
  <si>
    <t>Servicios Tecnicos y Profesionales</t>
  </si>
  <si>
    <t>Servicios Juridicos</t>
  </si>
  <si>
    <t>Servicios de Capacitación</t>
  </si>
  <si>
    <t>Servicios de Informática y Sistemas Computarizados</t>
  </si>
  <si>
    <t>Otros Servicios Técnicos Profesionales</t>
  </si>
  <si>
    <t>Impuestos Derechos y Tasas</t>
  </si>
  <si>
    <t>Impuestos</t>
  </si>
  <si>
    <t>Derechos</t>
  </si>
  <si>
    <t>Otros Gastos Operativos de Instituciones Empresariales</t>
  </si>
  <si>
    <t>MATERIALES Y SUMINISTROS</t>
  </si>
  <si>
    <t>ALIMENTOS Y PRODUCTOS AGROFORESTALES</t>
  </si>
  <si>
    <t>Alimentos y Bebidas para Personas</t>
  </si>
  <si>
    <t>Productos Agroforestales y Pecuarios</t>
  </si>
  <si>
    <t>Madera Corcho y sus Manufacturas</t>
  </si>
  <si>
    <t>TEXTILES Y VESTUARIOS</t>
  </si>
  <si>
    <t>Hilados y Telas</t>
  </si>
  <si>
    <t>Acabados Textiles</t>
  </si>
  <si>
    <t>Prendas de Vestir</t>
  </si>
  <si>
    <t>Calzados</t>
  </si>
  <si>
    <t>PRODUCTOS DE PAPEL, CARTON E IMPRESOS</t>
  </si>
  <si>
    <t>Papel de Escritorio</t>
  </si>
  <si>
    <t>Productos de Papel y Cartón</t>
  </si>
  <si>
    <t>Productos de Artes Gráficas</t>
  </si>
  <si>
    <t>Libros, Revistas y Periódicos</t>
  </si>
  <si>
    <t>Textos de Enseñanza</t>
  </si>
  <si>
    <t>PRODUCTOS FARMACEUTICOS</t>
  </si>
  <si>
    <t>Productos Medicinales</t>
  </si>
  <si>
    <t>PRODUCTOS DE CUERO, CAUCHO Y PLASTICO</t>
  </si>
  <si>
    <t>Cueros y Pieles</t>
  </si>
  <si>
    <t>Llantas y Neumáticos</t>
  </si>
  <si>
    <t>Articulos de Caucho</t>
  </si>
  <si>
    <t>Articulos de Plástico</t>
  </si>
  <si>
    <t>PRODUCTOS DE MINERALES, METALICOS Y NO METALICOS</t>
  </si>
  <si>
    <t>Productos de Cemento, Cal, Asbestos, Yesos y Arcilla</t>
  </si>
  <si>
    <t>Productos de Cemento</t>
  </si>
  <si>
    <t>Productos de Yeso</t>
  </si>
  <si>
    <t>Productos de Archilla y Derivados</t>
  </si>
  <si>
    <t>Productos de Vidrio, Loza y Porcelana</t>
  </si>
  <si>
    <t>Productos de Vidrio</t>
  </si>
  <si>
    <t>Productos de Loza</t>
  </si>
  <si>
    <t>Productos de Porcelana</t>
  </si>
  <si>
    <t>Productos Metálicos y sus Derivados</t>
  </si>
  <si>
    <t>Productos Ferrosos</t>
  </si>
  <si>
    <t>Productos  No Ferrosos</t>
  </si>
  <si>
    <t>Estructuras Metálicas Acabadas</t>
  </si>
  <si>
    <t>Herramientas Menores</t>
  </si>
  <si>
    <t>Accesorios de Metal</t>
  </si>
  <si>
    <t>Minerales</t>
  </si>
  <si>
    <t>Piedra, Archilla y Arena</t>
  </si>
  <si>
    <t>Otros Minerales</t>
  </si>
  <si>
    <t>Otros Productos Minerales No Metálicos</t>
  </si>
  <si>
    <t>COMBUSTIBLES, LUBRICANTES, PRODUCTOS QUIMICOS Y CONEXOS</t>
  </si>
  <si>
    <t>Combustibles y Lubricantes</t>
  </si>
  <si>
    <t>Gasolina</t>
  </si>
  <si>
    <t>Gasoil</t>
  </si>
  <si>
    <t>Kerosene</t>
  </si>
  <si>
    <t>Aceites y Grasas</t>
  </si>
  <si>
    <t>Lubricantes</t>
  </si>
  <si>
    <t>PRODUCTOS QUIMICOS Y CONEXOS</t>
  </si>
  <si>
    <t>Insecticidas, Fumigantes y Otros</t>
  </si>
  <si>
    <t>PRODUCTOS Y UTILES VARIOS</t>
  </si>
  <si>
    <t>Material para Limpieza</t>
  </si>
  <si>
    <t>Utiles de Escritorio, Oficina Informática y de Enseñanza</t>
  </si>
  <si>
    <t>Utiles Menores Médico-Quirúrgicos</t>
  </si>
  <si>
    <t>Utiles Destinados a Actividades Deportivas y Recreativas</t>
  </si>
  <si>
    <t>Utiles de Cocina y Comedor</t>
  </si>
  <si>
    <t>Productos  Electricos y Afines</t>
  </si>
  <si>
    <t xml:space="preserve">Productos y Utiles Varios </t>
  </si>
  <si>
    <t>TRANSFERENCIAS CORRIENTES</t>
  </si>
  <si>
    <t>TRANSFERENCIAS CORRIENTES AL SECTOR PRIVADO</t>
  </si>
  <si>
    <t>Ayuda y Donaciones a Personas</t>
  </si>
  <si>
    <t>Becas y Viajes de Estudios</t>
  </si>
  <si>
    <t>Transf. corrientes Asociaciones Sin fines de Lucro</t>
  </si>
  <si>
    <t>TRANSFERENCIAS CORRIENTES AL SECTOR EXTERNO</t>
  </si>
  <si>
    <t>Transferencias Corrientes a Organismos Internacionales</t>
  </si>
  <si>
    <t>BIENES MUEBLES, INMUEBLES E INTANGIBLES</t>
  </si>
  <si>
    <t>MOBILIARIO Y EQUIPOS</t>
  </si>
  <si>
    <t>Muebles de Oficina y Estanteria</t>
  </si>
  <si>
    <t>Equipo de Computación</t>
  </si>
  <si>
    <t>Electrodomésticos</t>
  </si>
  <si>
    <t xml:space="preserve">Otros Mobiliarios y Equipos no Identificados </t>
  </si>
  <si>
    <t>MOBILIARIO Y EQUIPO EDUCACIONAL Y RECREATIVO</t>
  </si>
  <si>
    <t>Equipos y Aparatos Audiovisuales</t>
  </si>
  <si>
    <t>Cámaras Fotográficas y de Video</t>
  </si>
  <si>
    <t>MAQUINARIAS OTROS EQUIPOS Y HERRAMIENTAS</t>
  </si>
  <si>
    <t>Sistema de Aire Acondicionado, Calefacción y Refigeración</t>
  </si>
  <si>
    <t>Equipo de Telecomunicaciones y Señalamientos</t>
  </si>
  <si>
    <t>Otros Equipos</t>
  </si>
  <si>
    <t>BIENES INTANGIBLES</t>
  </si>
  <si>
    <t>Programas de Informática y Base de Datos</t>
  </si>
  <si>
    <t>Licencias Informáticas e Intelectuales, Industriales y Comerciales</t>
  </si>
  <si>
    <t>OBRAS</t>
  </si>
  <si>
    <t>Obras para Edificaciones no Residenciales</t>
  </si>
  <si>
    <t>TOTALES</t>
  </si>
  <si>
    <t>LIC. DEYSIS E. MATOS FERRERAS</t>
  </si>
  <si>
    <t>LIC. JOSÉ CUELLO DE LA CRUZ</t>
  </si>
  <si>
    <t>Enc. Presupuesto</t>
  </si>
  <si>
    <t>Director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</si>
</sst>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000_);\(#,##0.0000\)"/>
    <numFmt numFmtId="165" formatCode="&quot;RD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rgb="FF00B050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00B050"/>
      <name val="Arial"/>
      <family val="2"/>
    </font>
    <font>
      <b/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ont="0" applyFill="0" applyBorder="0" applyProtection="0">
      <alignment wrapText="1"/>
    </xf>
  </cellStyleXfs>
  <cellXfs count="112">
    <xf numFmtId="0" fontId="0" fillId="0" borderId="0" xfId="0"/>
    <xf numFmtId="0" fontId="2" fillId="0" borderId="0" xfId="0" applyFont="1" applyAlignment="1"/>
    <xf numFmtId="39" fontId="2" fillId="0" borderId="0" xfId="0" applyNumberFormat="1" applyFont="1" applyAlignment="1"/>
    <xf numFmtId="0" fontId="2" fillId="0" borderId="0" xfId="0" applyFont="1" applyBorder="1" applyAlignment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2" borderId="0" xfId="0" applyFont="1" applyFill="1" applyBorder="1" applyAlignment="1"/>
    <xf numFmtId="0" fontId="4" fillId="2" borderId="0" xfId="0" applyFont="1" applyFill="1" applyBorder="1" applyAlignment="1"/>
    <xf numFmtId="39" fontId="4" fillId="2" borderId="4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5" fillId="2" borderId="0" xfId="2" applyFont="1" applyFill="1" applyBorder="1" applyAlignment="1">
      <alignment horizontal="center"/>
    </xf>
    <xf numFmtId="0" fontId="6" fillId="2" borderId="0" xfId="0" applyFont="1" applyFill="1" applyBorder="1" applyAlignment="1"/>
    <xf numFmtId="39" fontId="6" fillId="2" borderId="0" xfId="0" applyNumberFormat="1" applyFont="1" applyFill="1" applyBorder="1" applyAlignment="1"/>
    <xf numFmtId="4" fontId="6" fillId="2" borderId="5" xfId="0" applyNumberFormat="1" applyFont="1" applyFill="1" applyBorder="1" applyAlignment="1"/>
    <xf numFmtId="0" fontId="4" fillId="3" borderId="0" xfId="2" applyFont="1" applyFill="1" applyBorder="1" applyAlignment="1">
      <alignment horizontal="center"/>
    </xf>
    <xf numFmtId="0" fontId="4" fillId="3" borderId="0" xfId="2" applyFont="1" applyFill="1" applyBorder="1" applyAlignment="1">
      <alignment horizontal="left"/>
    </xf>
    <xf numFmtId="39" fontId="4" fillId="3" borderId="0" xfId="0" applyNumberFormat="1" applyFont="1" applyFill="1" applyBorder="1" applyAlignment="1">
      <alignment horizontal="right"/>
    </xf>
    <xf numFmtId="39" fontId="5" fillId="3" borderId="0" xfId="0" applyNumberFormat="1" applyFont="1" applyFill="1" applyBorder="1" applyAlignment="1">
      <alignment horizontal="right"/>
    </xf>
    <xf numFmtId="39" fontId="7" fillId="0" borderId="0" xfId="1" applyNumberFormat="1" applyFont="1" applyFill="1" applyBorder="1" applyAlignment="1">
      <alignment horizontal="right"/>
    </xf>
    <xf numFmtId="0" fontId="8" fillId="4" borderId="0" xfId="2" applyFont="1" applyFill="1" applyBorder="1" applyAlignment="1">
      <alignment horizontal="center"/>
    </xf>
    <xf numFmtId="0" fontId="8" fillId="4" borderId="0" xfId="2" applyFont="1" applyFill="1" applyBorder="1" applyAlignment="1">
      <alignment horizontal="left"/>
    </xf>
    <xf numFmtId="39" fontId="8" fillId="4" borderId="0" xfId="0" applyNumberFormat="1" applyFont="1" applyFill="1" applyBorder="1" applyAlignment="1"/>
    <xf numFmtId="39" fontId="7" fillId="0" borderId="0" xfId="0" applyNumberFormat="1" applyFont="1" applyAlignment="1"/>
    <xf numFmtId="0" fontId="5" fillId="0" borderId="0" xfId="2" applyFont="1" applyFill="1" applyBorder="1" applyAlignment="1">
      <alignment horizontal="center"/>
    </xf>
    <xf numFmtId="39" fontId="5" fillId="0" borderId="0" xfId="2" applyNumberFormat="1" applyFont="1" applyFill="1" applyBorder="1" applyAlignment="1">
      <alignment horizontal="left"/>
    </xf>
    <xf numFmtId="39" fontId="5" fillId="0" borderId="0" xfId="0" applyNumberFormat="1" applyFont="1" applyFill="1" applyBorder="1" applyAlignment="1"/>
    <xf numFmtId="0" fontId="2" fillId="0" borderId="0" xfId="2" applyFont="1" applyFill="1" applyBorder="1" applyAlignment="1">
      <alignment horizontal="center"/>
    </xf>
    <xf numFmtId="39" fontId="2" fillId="0" borderId="0" xfId="2" applyNumberFormat="1" applyFont="1" applyFill="1" applyBorder="1" applyAlignment="1">
      <alignment horizontal="left"/>
    </xf>
    <xf numFmtId="39" fontId="2" fillId="0" borderId="0" xfId="0" applyNumberFormat="1" applyFont="1" applyFill="1" applyBorder="1" applyAlignment="1">
      <alignment horizontal="right"/>
    </xf>
    <xf numFmtId="39" fontId="6" fillId="0" borderId="0" xfId="0" applyNumberFormat="1" applyFont="1" applyFill="1" applyBorder="1" applyAlignment="1">
      <alignment horizontal="right"/>
    </xf>
    <xf numFmtId="39" fontId="5" fillId="0" borderId="0" xfId="0" applyNumberFormat="1" applyFont="1" applyFill="1" applyBorder="1" applyAlignment="1">
      <alignment horizontal="right"/>
    </xf>
    <xf numFmtId="39" fontId="5" fillId="0" borderId="0" xfId="2" applyNumberFormat="1" applyFont="1" applyFill="1" applyBorder="1" applyAlignment="1">
      <alignment horizontal="left" wrapText="1"/>
    </xf>
    <xf numFmtId="39" fontId="6" fillId="0" borderId="0" xfId="0" applyNumberFormat="1" applyFont="1" applyFill="1" applyBorder="1" applyAlignment="1"/>
    <xf numFmtId="0" fontId="6" fillId="0" borderId="0" xfId="2" applyFont="1" applyFill="1" applyBorder="1" applyAlignment="1">
      <alignment horizontal="center"/>
    </xf>
    <xf numFmtId="39" fontId="6" fillId="0" borderId="0" xfId="2" applyNumberFormat="1" applyFont="1" applyFill="1" applyBorder="1" applyAlignment="1">
      <alignment horizontal="left" wrapText="1"/>
    </xf>
    <xf numFmtId="39" fontId="2" fillId="0" borderId="0" xfId="0" applyNumberFormat="1" applyFont="1" applyFill="1" applyBorder="1" applyAlignment="1"/>
    <xf numFmtId="0" fontId="2" fillId="0" borderId="0" xfId="0" applyFont="1" applyAlignment="1">
      <alignment horizontal="center"/>
    </xf>
    <xf numFmtId="39" fontId="6" fillId="0" borderId="0" xfId="2" applyNumberFormat="1" applyFont="1" applyFill="1" applyBorder="1" applyAlignment="1">
      <alignment horizontal="left"/>
    </xf>
    <xf numFmtId="39" fontId="9" fillId="0" borderId="0" xfId="0" applyNumberFormat="1" applyFont="1" applyFill="1" applyBorder="1" applyAlignment="1"/>
    <xf numFmtId="39" fontId="6" fillId="0" borderId="0" xfId="0" applyNumberFormat="1" applyFont="1" applyAlignment="1"/>
    <xf numFmtId="39" fontId="10" fillId="0" borderId="0" xfId="0" applyNumberFormat="1" applyFont="1" applyFill="1" applyBorder="1" applyAlignment="1"/>
    <xf numFmtId="39" fontId="9" fillId="0" borderId="0" xfId="0" applyNumberFormat="1" applyFont="1" applyAlignment="1"/>
    <xf numFmtId="39" fontId="8" fillId="4" borderId="0" xfId="2" applyNumberFormat="1" applyFont="1" applyFill="1" applyBorder="1" applyAlignment="1">
      <alignment horizontal="left"/>
    </xf>
    <xf numFmtId="39" fontId="8" fillId="4" borderId="0" xfId="0" applyNumberFormat="1" applyFont="1" applyFill="1" applyBorder="1" applyAlignment="1">
      <alignment horizontal="right"/>
    </xf>
    <xf numFmtId="4" fontId="6" fillId="0" borderId="0" xfId="1" applyNumberFormat="1" applyFont="1" applyFill="1" applyBorder="1" applyAlignment="1">
      <alignment horizontal="right"/>
    </xf>
    <xf numFmtId="39" fontId="2" fillId="0" borderId="0" xfId="0" applyNumberFormat="1" applyFont="1" applyBorder="1" applyAlignment="1"/>
    <xf numFmtId="0" fontId="6" fillId="0" borderId="0" xfId="0" applyFont="1" applyFill="1" applyBorder="1" applyAlignment="1">
      <alignment horizontal="center"/>
    </xf>
    <xf numFmtId="0" fontId="8" fillId="4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39" fontId="6" fillId="0" borderId="0" xfId="1" applyNumberFormat="1" applyFont="1" applyFill="1" applyBorder="1" applyAlignment="1"/>
    <xf numFmtId="43" fontId="6" fillId="0" borderId="0" xfId="1" applyFont="1" applyFill="1" applyBorder="1" applyAlignment="1"/>
    <xf numFmtId="0" fontId="5" fillId="5" borderId="0" xfId="0" applyFont="1" applyFill="1" applyBorder="1" applyAlignment="1">
      <alignment horizontal="center"/>
    </xf>
    <xf numFmtId="39" fontId="8" fillId="4" borderId="0" xfId="0" applyNumberFormat="1" applyFont="1" applyFill="1" applyBorder="1" applyAlignment="1">
      <alignment wrapText="1"/>
    </xf>
    <xf numFmtId="0" fontId="4" fillId="3" borderId="0" xfId="0" applyFont="1" applyFill="1" applyBorder="1" applyAlignment="1">
      <alignment horizontal="center"/>
    </xf>
    <xf numFmtId="39" fontId="4" fillId="3" borderId="0" xfId="0" applyNumberFormat="1" applyFont="1" applyFill="1" applyBorder="1" applyAlignment="1"/>
    <xf numFmtId="0" fontId="10" fillId="0" borderId="0" xfId="0" applyFont="1" applyAlignment="1"/>
    <xf numFmtId="39" fontId="10" fillId="0" borderId="0" xfId="0" applyNumberFormat="1" applyFont="1" applyAlignment="1"/>
    <xf numFmtId="39" fontId="5" fillId="0" borderId="0" xfId="0" applyNumberFormat="1" applyFont="1" applyFill="1" applyBorder="1" applyAlignment="1">
      <alignment wrapText="1"/>
    </xf>
    <xf numFmtId="43" fontId="2" fillId="0" borderId="0" xfId="1" applyFont="1" applyAlignment="1"/>
    <xf numFmtId="0" fontId="5" fillId="0" borderId="0" xfId="0" applyFont="1" applyBorder="1" applyAlignment="1">
      <alignment horizontal="center"/>
    </xf>
    <xf numFmtId="39" fontId="5" fillId="0" borderId="0" xfId="0" applyNumberFormat="1" applyFont="1" applyBorder="1" applyAlignment="1"/>
    <xf numFmtId="39" fontId="5" fillId="0" borderId="0" xfId="0" applyNumberFormat="1" applyFont="1" applyBorder="1" applyAlignment="1">
      <alignment wrapText="1"/>
    </xf>
    <xf numFmtId="164" fontId="5" fillId="0" borderId="0" xfId="0" applyNumberFormat="1" applyFont="1" applyFill="1" applyBorder="1" applyAlignment="1">
      <alignment horizontal="right"/>
    </xf>
    <xf numFmtId="39" fontId="11" fillId="4" borderId="0" xfId="0" applyNumberFormat="1" applyFont="1" applyFill="1" applyBorder="1" applyAlignment="1"/>
    <xf numFmtId="43" fontId="5" fillId="0" borderId="0" xfId="1" applyFont="1" applyFill="1" applyBorder="1" applyAlignment="1">
      <alignment horizontal="right"/>
    </xf>
    <xf numFmtId="165" fontId="2" fillId="0" borderId="0" xfId="0" applyNumberFormat="1" applyFont="1" applyFill="1" applyAlignment="1"/>
    <xf numFmtId="39" fontId="6" fillId="0" borderId="0" xfId="1" applyNumberFormat="1" applyFont="1" applyFill="1" applyBorder="1" applyAlignment="1">
      <alignment horizontal="right"/>
    </xf>
    <xf numFmtId="39" fontId="5" fillId="0" borderId="0" xfId="1" applyNumberFormat="1" applyFont="1" applyFill="1" applyBorder="1" applyAlignment="1">
      <alignment horizontal="right"/>
    </xf>
    <xf numFmtId="4" fontId="5" fillId="0" borderId="0" xfId="1" applyNumberFormat="1" applyFont="1" applyFill="1" applyBorder="1" applyAlignment="1">
      <alignment horizontal="right"/>
    </xf>
    <xf numFmtId="39" fontId="6" fillId="0" borderId="0" xfId="0" applyNumberFormat="1" applyFont="1" applyBorder="1" applyAlignment="1"/>
    <xf numFmtId="39" fontId="6" fillId="0" borderId="0" xfId="0" applyNumberFormat="1" applyFont="1" applyBorder="1" applyAlignment="1">
      <alignment wrapText="1"/>
    </xf>
    <xf numFmtId="39" fontId="11" fillId="4" borderId="0" xfId="1" applyNumberFormat="1" applyFont="1" applyFill="1" applyBorder="1" applyAlignment="1">
      <alignment horizontal="right"/>
    </xf>
    <xf numFmtId="39" fontId="8" fillId="4" borderId="0" xfId="1" applyNumberFormat="1" applyFont="1" applyFill="1" applyBorder="1" applyAlignment="1">
      <alignment horizontal="right"/>
    </xf>
    <xf numFmtId="165" fontId="2" fillId="0" borderId="0" xfId="0" applyNumberFormat="1" applyFont="1" applyAlignment="1"/>
    <xf numFmtId="0" fontId="7" fillId="0" borderId="0" xfId="0" applyFont="1" applyAlignment="1"/>
    <xf numFmtId="39" fontId="10" fillId="0" borderId="0" xfId="0" applyNumberFormat="1" applyFont="1" applyBorder="1" applyAlignment="1"/>
    <xf numFmtId="39" fontId="10" fillId="0" borderId="0" xfId="0" applyNumberFormat="1" applyFont="1" applyFill="1" applyBorder="1" applyAlignment="1">
      <alignment horizontal="right"/>
    </xf>
    <xf numFmtId="39" fontId="12" fillId="0" borderId="0" xfId="0" applyNumberFormat="1" applyFont="1" applyFill="1" applyBorder="1" applyAlignment="1">
      <alignment horizontal="right"/>
    </xf>
    <xf numFmtId="43" fontId="10" fillId="0" borderId="0" xfId="1" applyFont="1" applyBorder="1" applyAlignment="1"/>
    <xf numFmtId="39" fontId="10" fillId="0" borderId="0" xfId="1" applyNumberFormat="1" applyFont="1" applyBorder="1" applyAlignment="1"/>
    <xf numFmtId="0" fontId="11" fillId="4" borderId="0" xfId="0" applyFont="1" applyFill="1" applyBorder="1" applyAlignment="1">
      <alignment horizontal="center"/>
    </xf>
    <xf numFmtId="39" fontId="8" fillId="4" borderId="0" xfId="0" applyNumberFormat="1" applyFont="1" applyFill="1" applyAlignment="1"/>
    <xf numFmtId="39" fontId="11" fillId="4" borderId="0" xfId="0" applyNumberFormat="1" applyFont="1" applyFill="1" applyAlignment="1"/>
    <xf numFmtId="39" fontId="6" fillId="0" borderId="0" xfId="0" applyNumberFormat="1" applyFont="1" applyBorder="1" applyAlignment="1">
      <alignment horizontal="center"/>
    </xf>
    <xf numFmtId="39" fontId="6" fillId="0" borderId="0" xfId="0" applyNumberFormat="1" applyFont="1" applyBorder="1" applyAlignment="1">
      <alignment horizontal="right"/>
    </xf>
    <xf numFmtId="39" fontId="5" fillId="0" borderId="0" xfId="0" applyNumberFormat="1" applyFont="1" applyBorder="1" applyAlignment="1">
      <alignment horizontal="right"/>
    </xf>
    <xf numFmtId="39" fontId="4" fillId="3" borderId="0" xfId="0" applyNumberFormat="1" applyFont="1" applyFill="1" applyBorder="1" applyAlignment="1">
      <alignment wrapText="1"/>
    </xf>
    <xf numFmtId="43" fontId="4" fillId="3" borderId="0" xfId="1" applyFont="1" applyFill="1" applyBorder="1" applyAlignment="1"/>
    <xf numFmtId="39" fontId="4" fillId="3" borderId="0" xfId="1" applyNumberFormat="1" applyFont="1" applyFill="1" applyBorder="1" applyAlignment="1">
      <alignment horizontal="right"/>
    </xf>
    <xf numFmtId="39" fontId="5" fillId="6" borderId="0" xfId="1" applyNumberFormat="1" applyFont="1" applyFill="1" applyBorder="1" applyAlignment="1">
      <alignment horizontal="right"/>
    </xf>
    <xf numFmtId="39" fontId="8" fillId="4" borderId="0" xfId="1" applyNumberFormat="1" applyFont="1" applyFill="1" applyBorder="1" applyAlignment="1"/>
    <xf numFmtId="39" fontId="5" fillId="4" borderId="0" xfId="1" applyNumberFormat="1" applyFont="1" applyFill="1" applyBorder="1" applyAlignment="1">
      <alignment horizontal="right"/>
    </xf>
    <xf numFmtId="43" fontId="4" fillId="3" borderId="0" xfId="1" applyFont="1" applyFill="1" applyBorder="1" applyAlignment="1">
      <alignment horizontal="right"/>
    </xf>
    <xf numFmtId="43" fontId="8" fillId="4" borderId="0" xfId="1" applyFont="1" applyFill="1" applyBorder="1" applyAlignment="1">
      <alignment horizontal="right"/>
    </xf>
    <xf numFmtId="39" fontId="5" fillId="0" borderId="0" xfId="1" applyNumberFormat="1" applyFont="1" applyBorder="1" applyAlignment="1"/>
    <xf numFmtId="43" fontId="5" fillId="0" borderId="0" xfId="1" applyFont="1" applyBorder="1" applyAlignment="1">
      <alignment horizontal="right"/>
    </xf>
    <xf numFmtId="43" fontId="6" fillId="0" borderId="0" xfId="1" applyFont="1" applyFill="1" applyBorder="1" applyAlignment="1">
      <alignment horizontal="right"/>
    </xf>
    <xf numFmtId="0" fontId="4" fillId="3" borderId="0" xfId="0" applyFont="1" applyFill="1" applyBorder="1" applyAlignment="1">
      <alignment horizontal="left"/>
    </xf>
    <xf numFmtId="39" fontId="4" fillId="3" borderId="0" xfId="0" applyNumberFormat="1" applyFont="1" applyFill="1" applyBorder="1" applyAlignment="1">
      <alignment horizontal="center"/>
    </xf>
    <xf numFmtId="39" fontId="2" fillId="0" borderId="0" xfId="0" applyNumberFormat="1" applyFont="1" applyAlignment="1">
      <alignment horizontal="center"/>
    </xf>
    <xf numFmtId="43" fontId="2" fillId="0" borderId="0" xfId="1" applyFont="1" applyFill="1" applyAlignment="1"/>
    <xf numFmtId="0" fontId="9" fillId="0" borderId="0" xfId="0" applyFont="1" applyAlignment="1">
      <alignment horizontal="center"/>
    </xf>
    <xf numFmtId="39" fontId="9" fillId="0" borderId="0" xfId="0" applyNumberFormat="1" applyFont="1" applyAlignment="1">
      <alignment horizontal="center"/>
    </xf>
    <xf numFmtId="4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9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_D200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0</xdr:row>
      <xdr:rowOff>0</xdr:rowOff>
    </xdr:from>
    <xdr:to>
      <xdr:col>17</xdr:col>
      <xdr:colOff>0</xdr:colOff>
      <xdr:row>8</xdr:row>
      <xdr:rowOff>8466</xdr:rowOff>
    </xdr:to>
    <xdr:pic>
      <xdr:nvPicPr>
        <xdr:cNvPr id="2" name="Imagen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0" y="0"/>
          <a:ext cx="0" cy="21134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276225</xdr:colOff>
      <xdr:row>3</xdr:row>
      <xdr:rowOff>76200</xdr:rowOff>
    </xdr:from>
    <xdr:to>
      <xdr:col>13</xdr:col>
      <xdr:colOff>209550</xdr:colOff>
      <xdr:row>7</xdr:row>
      <xdr:rowOff>142875</xdr:rowOff>
    </xdr:to>
    <xdr:pic>
      <xdr:nvPicPr>
        <xdr:cNvPr id="4" name="Imagen 3" descr="C:\Users\altagracia.santos.TSE\AppData\Local\Microsoft\Windows\Temporary Internet Files\Content.IE5\EFYKI96R\logo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1371600"/>
          <a:ext cx="1095375" cy="714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6"/>
  <sheetViews>
    <sheetView tabSelected="1" topLeftCell="D157" workbookViewId="0">
      <selection activeCell="V137" sqref="V137"/>
    </sheetView>
  </sheetViews>
  <sheetFormatPr baseColWidth="10" defaultColWidth="11.42578125" defaultRowHeight="12.75" x14ac:dyDescent="0.2"/>
  <cols>
    <col min="1" max="1" width="12" style="3" bestFit="1" customWidth="1"/>
    <col min="2" max="2" width="47.85546875" style="1" customWidth="1"/>
    <col min="3" max="3" width="23.140625" style="1" customWidth="1"/>
    <col min="4" max="4" width="14.42578125" style="2" customWidth="1"/>
    <col min="5" max="5" width="15.5703125" style="2" hidden="1" customWidth="1"/>
    <col min="6" max="6" width="16.28515625" style="2" hidden="1" customWidth="1"/>
    <col min="7" max="11" width="17.42578125" style="2" hidden="1" customWidth="1"/>
    <col min="12" max="13" width="17.42578125" style="2" customWidth="1"/>
    <col min="14" max="16" width="17.42578125" style="1" customWidth="1"/>
    <col min="17" max="17" width="15.42578125" style="1" customWidth="1"/>
    <col min="18" max="18" width="16.28515625" style="1" customWidth="1"/>
    <col min="19" max="19" width="15" style="1" customWidth="1"/>
    <col min="20" max="20" width="0.140625" style="1" hidden="1" customWidth="1"/>
    <col min="21" max="21" width="17.28515625" style="1" customWidth="1"/>
    <col min="22" max="22" width="16.140625" style="1" customWidth="1"/>
    <col min="23" max="16384" width="11.42578125" style="1"/>
  </cols>
  <sheetData>
    <row r="1" spans="1:21" x14ac:dyDescent="0.2">
      <c r="A1" s="1"/>
    </row>
    <row r="2" spans="1:21" x14ac:dyDescent="0.2">
      <c r="A2" s="1"/>
    </row>
    <row r="3" spans="1:21" x14ac:dyDescent="0.2">
      <c r="A3" s="1"/>
    </row>
    <row r="4" spans="1:21" x14ac:dyDescent="0.2">
      <c r="A4" s="1"/>
    </row>
    <row r="5" spans="1:21" x14ac:dyDescent="0.2">
      <c r="A5" s="1"/>
    </row>
    <row r="6" spans="1:21" x14ac:dyDescent="0.2">
      <c r="A6" s="1"/>
    </row>
    <row r="7" spans="1:21" x14ac:dyDescent="0.2">
      <c r="A7" s="1"/>
    </row>
    <row r="8" spans="1:21" x14ac:dyDescent="0.2">
      <c r="A8" s="1"/>
    </row>
    <row r="9" spans="1:21" ht="18" x14ac:dyDescent="0.25">
      <c r="A9" s="107" t="s">
        <v>0</v>
      </c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</row>
    <row r="10" spans="1:21" ht="18" x14ac:dyDescent="0.25">
      <c r="A10" s="108" t="s">
        <v>1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</row>
    <row r="11" spans="1:21" ht="15" customHeight="1" x14ac:dyDescent="0.25">
      <c r="A11" s="108" t="s">
        <v>2</v>
      </c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</row>
    <row r="12" spans="1:21" x14ac:dyDescent="0.2">
      <c r="A12" s="1"/>
      <c r="T12" s="3"/>
    </row>
    <row r="13" spans="1:21" x14ac:dyDescent="0.2">
      <c r="A13" s="4" t="s">
        <v>3</v>
      </c>
      <c r="B13" s="5" t="s">
        <v>4</v>
      </c>
      <c r="C13" s="6"/>
      <c r="D13" s="109" t="s">
        <v>5</v>
      </c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4" t="s">
        <v>6</v>
      </c>
      <c r="S13" s="6" t="s">
        <v>7</v>
      </c>
      <c r="T13" s="3"/>
    </row>
    <row r="14" spans="1:21" ht="21.75" customHeight="1" x14ac:dyDescent="0.2">
      <c r="A14" s="7"/>
      <c r="B14" s="8"/>
      <c r="C14" s="6" t="s">
        <v>8</v>
      </c>
      <c r="D14" s="9" t="s">
        <v>9</v>
      </c>
      <c r="E14" s="9"/>
      <c r="F14" s="9"/>
      <c r="G14" s="9"/>
      <c r="H14" s="9"/>
      <c r="I14" s="9"/>
      <c r="J14" s="9"/>
      <c r="K14" s="9"/>
      <c r="L14" s="9" t="s">
        <v>10</v>
      </c>
      <c r="M14" s="9" t="s">
        <v>11</v>
      </c>
      <c r="N14" s="10" t="s">
        <v>12</v>
      </c>
      <c r="O14" s="10" t="s">
        <v>13</v>
      </c>
      <c r="P14" s="10" t="s">
        <v>14</v>
      </c>
      <c r="Q14" s="10" t="s">
        <v>15</v>
      </c>
      <c r="R14" s="10" t="s">
        <v>5</v>
      </c>
      <c r="S14" s="6" t="s">
        <v>16</v>
      </c>
      <c r="T14" s="3"/>
    </row>
    <row r="15" spans="1:21" ht="11.25" hidden="1" customHeight="1" x14ac:dyDescent="0.2">
      <c r="A15" s="11"/>
      <c r="B15" s="11"/>
      <c r="C15" s="12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2"/>
      <c r="O15" s="12"/>
      <c r="P15" s="12"/>
      <c r="Q15" s="12"/>
      <c r="R15" s="12"/>
      <c r="S15" s="14"/>
    </row>
    <row r="16" spans="1:21" ht="18" customHeight="1" x14ac:dyDescent="0.2">
      <c r="A16" s="15">
        <v>1</v>
      </c>
      <c r="B16" s="16" t="s">
        <v>17</v>
      </c>
      <c r="C16" s="17">
        <f>SUM(C17+C27+C31+C36)</f>
        <v>390700000</v>
      </c>
      <c r="D16" s="17">
        <f>SUM(D17+D28+D31+D36)</f>
        <v>27089271.210000001</v>
      </c>
      <c r="E16" s="18"/>
      <c r="F16" s="18"/>
      <c r="G16" s="18"/>
      <c r="H16" s="18"/>
      <c r="I16" s="18"/>
      <c r="J16" s="18"/>
      <c r="K16" s="18"/>
      <c r="L16" s="17">
        <f t="shared" ref="L16:P16" si="0">SUM(L17+L28+L31+L36)</f>
        <v>30316697.949999999</v>
      </c>
      <c r="M16" s="17">
        <f t="shared" si="0"/>
        <v>32870869</v>
      </c>
      <c r="N16" s="17">
        <f t="shared" si="0"/>
        <v>29115995.569999997</v>
      </c>
      <c r="O16" s="17">
        <f t="shared" si="0"/>
        <v>31648309.009999998</v>
      </c>
      <c r="P16" s="17">
        <f t="shared" si="0"/>
        <v>28552277.240000002</v>
      </c>
      <c r="Q16" s="17">
        <f>+Q17+Q27+Q31+Q36</f>
        <v>29683337.839999996</v>
      </c>
      <c r="R16" s="17">
        <f>+R17+R27+R31+R36</f>
        <v>209276757.82000002</v>
      </c>
      <c r="S16" s="17">
        <f t="shared" ref="S16" si="1">+S17+S27+S31+S36</f>
        <v>181423242.18000001</v>
      </c>
      <c r="U16" s="19"/>
    </row>
    <row r="17" spans="1:22" x14ac:dyDescent="0.2">
      <c r="A17" s="20">
        <v>11</v>
      </c>
      <c r="B17" s="21" t="s">
        <v>18</v>
      </c>
      <c r="C17" s="22">
        <f>SUM(C18+C20+C23+C24+C26)</f>
        <v>323000000</v>
      </c>
      <c r="D17" s="22">
        <f>+D18+D20+D23+D24+D26</f>
        <v>24223314.990000002</v>
      </c>
      <c r="E17" s="22">
        <f t="shared" ref="E17:K17" si="2">SUM(E18+E20+E23+E24+E26)</f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ref="L17:Q17" si="3">+L18+L20+L23+L24+L26</f>
        <v>24763159.23</v>
      </c>
      <c r="M17" s="22">
        <f t="shared" si="3"/>
        <v>24536183.59</v>
      </c>
      <c r="N17" s="22">
        <f t="shared" si="3"/>
        <v>23471285.899999999</v>
      </c>
      <c r="O17" s="22">
        <f t="shared" si="3"/>
        <v>25946087.77</v>
      </c>
      <c r="P17" s="22">
        <f t="shared" si="3"/>
        <v>22858531.740000002</v>
      </c>
      <c r="Q17" s="22">
        <f t="shared" si="3"/>
        <v>24270182.139999997</v>
      </c>
      <c r="R17" s="22">
        <f>+R18+R20+R23+R24+R26</f>
        <v>170068745.36000001</v>
      </c>
      <c r="S17" s="22">
        <f>+S18+S20+S23+S24+S26</f>
        <v>152931254.64000002</v>
      </c>
      <c r="U17" s="23"/>
      <c r="V17" s="2"/>
    </row>
    <row r="18" spans="1:22" x14ac:dyDescent="0.2">
      <c r="A18" s="24">
        <v>111</v>
      </c>
      <c r="B18" s="25" t="s">
        <v>19</v>
      </c>
      <c r="C18" s="26">
        <f>SUM(C19)</f>
        <v>250000000</v>
      </c>
      <c r="D18" s="26">
        <f>SUM(D19)</f>
        <v>20750724.77</v>
      </c>
      <c r="E18" s="26"/>
      <c r="F18" s="26"/>
      <c r="G18" s="26"/>
      <c r="H18" s="26"/>
      <c r="I18" s="26"/>
      <c r="J18" s="26"/>
      <c r="K18" s="26"/>
      <c r="L18" s="26">
        <f t="shared" ref="L18:Q18" si="4">SUM(L19)</f>
        <v>20902637.989999998</v>
      </c>
      <c r="M18" s="26">
        <f t="shared" si="4"/>
        <v>20805509.300000001</v>
      </c>
      <c r="N18" s="26">
        <f t="shared" si="4"/>
        <v>20843667.329999998</v>
      </c>
      <c r="O18" s="26">
        <f t="shared" si="4"/>
        <v>20526711.890000001</v>
      </c>
      <c r="P18" s="26">
        <f t="shared" si="4"/>
        <v>20720121.629999999</v>
      </c>
      <c r="Q18" s="26">
        <f t="shared" si="4"/>
        <v>21511322.5</v>
      </c>
      <c r="R18" s="26">
        <f>+R19</f>
        <v>146060695.41</v>
      </c>
      <c r="S18" s="26">
        <f>SUM(C18-R18)</f>
        <v>103939304.59</v>
      </c>
      <c r="T18" s="2"/>
      <c r="V18" s="2"/>
    </row>
    <row r="19" spans="1:22" ht="15" customHeight="1" x14ac:dyDescent="0.2">
      <c r="A19" s="27">
        <v>1111</v>
      </c>
      <c r="B19" s="28" t="s">
        <v>20</v>
      </c>
      <c r="C19" s="29">
        <v>250000000</v>
      </c>
      <c r="D19" s="30">
        <v>20750724.77</v>
      </c>
      <c r="E19" s="30"/>
      <c r="F19" s="30"/>
      <c r="G19" s="30"/>
      <c r="H19" s="30"/>
      <c r="I19" s="30"/>
      <c r="J19" s="30"/>
      <c r="K19" s="30"/>
      <c r="L19" s="30">
        <v>20902637.989999998</v>
      </c>
      <c r="M19" s="30">
        <v>20805509.300000001</v>
      </c>
      <c r="N19" s="30">
        <v>20843667.329999998</v>
      </c>
      <c r="O19" s="30">
        <v>20526711.890000001</v>
      </c>
      <c r="P19" s="30">
        <v>20720121.629999999</v>
      </c>
      <c r="Q19" s="29">
        <v>21511322.5</v>
      </c>
      <c r="R19" s="30">
        <f>SUM(D19:Q19)</f>
        <v>146060695.41</v>
      </c>
      <c r="S19" s="31">
        <f>SUM(C19-R19)</f>
        <v>103939304.59</v>
      </c>
      <c r="T19" s="2"/>
      <c r="U19" s="2"/>
      <c r="V19" s="2"/>
    </row>
    <row r="20" spans="1:22" ht="12.75" customHeight="1" x14ac:dyDescent="0.2">
      <c r="A20" s="24">
        <v>112</v>
      </c>
      <c r="B20" s="32" t="s">
        <v>21</v>
      </c>
      <c r="C20" s="26">
        <f>SUM(C21:C22)</f>
        <v>6000000</v>
      </c>
      <c r="D20" s="26">
        <f>SUM(D21:D22)</f>
        <v>301726.87</v>
      </c>
      <c r="E20" s="33"/>
      <c r="F20" s="33"/>
      <c r="G20" s="33"/>
      <c r="H20" s="33"/>
      <c r="I20" s="33"/>
      <c r="J20" s="33"/>
      <c r="K20" s="33"/>
      <c r="L20" s="26">
        <f t="shared" ref="L20:Q20" si="5">SUM(L21:L22)</f>
        <v>19685.8</v>
      </c>
      <c r="M20" s="26">
        <f t="shared" si="5"/>
        <v>674819.66999999993</v>
      </c>
      <c r="N20" s="26">
        <f t="shared" si="5"/>
        <v>422773.25</v>
      </c>
      <c r="O20" s="26">
        <f t="shared" si="5"/>
        <v>363774.17</v>
      </c>
      <c r="P20" s="26">
        <f t="shared" si="5"/>
        <v>327991.70999999996</v>
      </c>
      <c r="Q20" s="26">
        <f t="shared" si="5"/>
        <v>691743.49</v>
      </c>
      <c r="R20" s="31">
        <f>SUM(R21:R22)</f>
        <v>2802514.96</v>
      </c>
      <c r="S20" s="26">
        <f>SUM(C20-R20)</f>
        <v>3197485.04</v>
      </c>
      <c r="T20" s="2"/>
    </row>
    <row r="21" spans="1:22" x14ac:dyDescent="0.2">
      <c r="A21" s="34">
        <v>1121</v>
      </c>
      <c r="B21" s="35" t="s">
        <v>22</v>
      </c>
      <c r="C21" s="33">
        <v>2000000</v>
      </c>
      <c r="D21" s="33">
        <v>110017.24</v>
      </c>
      <c r="E21" s="33"/>
      <c r="F21" s="33"/>
      <c r="G21" s="33"/>
      <c r="H21" s="33"/>
      <c r="I21" s="33"/>
      <c r="J21" s="33"/>
      <c r="K21" s="33"/>
      <c r="L21" s="33">
        <v>19685.8</v>
      </c>
      <c r="M21" s="33">
        <v>131238.68</v>
      </c>
      <c r="N21" s="33">
        <v>209981.84</v>
      </c>
      <c r="O21" s="33">
        <v>209981.84</v>
      </c>
      <c r="P21" s="33">
        <v>96241.65</v>
      </c>
      <c r="Q21" s="33">
        <v>124020.52</v>
      </c>
      <c r="R21" s="30">
        <f>SUM(D21:Q21)</f>
        <v>901167.57000000007</v>
      </c>
      <c r="S21" s="36">
        <f>+C21-R21</f>
        <v>1098832.43</v>
      </c>
      <c r="T21" s="2"/>
      <c r="V21" s="37"/>
    </row>
    <row r="22" spans="1:22" ht="15" customHeight="1" x14ac:dyDescent="0.2">
      <c r="A22" s="34">
        <v>1123</v>
      </c>
      <c r="B22" s="38" t="s">
        <v>23</v>
      </c>
      <c r="C22" s="33">
        <v>4000000</v>
      </c>
      <c r="D22" s="33">
        <v>191709.63</v>
      </c>
      <c r="E22" s="33"/>
      <c r="F22" s="33"/>
      <c r="G22" s="33"/>
      <c r="H22" s="33"/>
      <c r="I22" s="33"/>
      <c r="J22" s="33"/>
      <c r="K22" s="33"/>
      <c r="L22" s="33">
        <v>0</v>
      </c>
      <c r="M22" s="33">
        <v>543580.99</v>
      </c>
      <c r="N22" s="33">
        <v>212791.41</v>
      </c>
      <c r="O22" s="33">
        <v>153792.32999999999</v>
      </c>
      <c r="P22" s="33">
        <v>231750.06</v>
      </c>
      <c r="Q22" s="33">
        <v>567722.97</v>
      </c>
      <c r="R22" s="30">
        <f>SUM(D22:Q22)</f>
        <v>1901347.3900000001</v>
      </c>
      <c r="S22" s="39">
        <f t="shared" ref="S22:S35" si="6">SUM(C22-R22)</f>
        <v>2098652.61</v>
      </c>
      <c r="T22" s="2"/>
    </row>
    <row r="23" spans="1:22" x14ac:dyDescent="0.2">
      <c r="A23" s="24">
        <v>114</v>
      </c>
      <c r="B23" s="25" t="s">
        <v>24</v>
      </c>
      <c r="C23" s="26">
        <v>25000000</v>
      </c>
      <c r="D23" s="26">
        <f>SUM(D24)</f>
        <v>0</v>
      </c>
      <c r="E23" s="26"/>
      <c r="F23" s="26"/>
      <c r="G23" s="26"/>
      <c r="H23" s="26"/>
      <c r="I23" s="26"/>
      <c r="J23" s="26"/>
      <c r="K23" s="26"/>
      <c r="L23" s="26">
        <v>14217.51</v>
      </c>
      <c r="M23" s="26">
        <v>46251.82</v>
      </c>
      <c r="N23" s="26">
        <v>32812.85</v>
      </c>
      <c r="O23" s="26">
        <v>211474.04</v>
      </c>
      <c r="P23" s="26">
        <v>47574.01</v>
      </c>
      <c r="Q23" s="26">
        <v>13626.45</v>
      </c>
      <c r="R23" s="31">
        <f>SUM(D23:Q23)</f>
        <v>365956.68</v>
      </c>
      <c r="S23" s="26">
        <f t="shared" si="6"/>
        <v>24634043.32</v>
      </c>
      <c r="T23" s="2"/>
    </row>
    <row r="24" spans="1:22" x14ac:dyDescent="0.2">
      <c r="A24" s="24">
        <v>115</v>
      </c>
      <c r="B24" s="25" t="s">
        <v>25</v>
      </c>
      <c r="C24" s="26">
        <f>SUM(C25)</f>
        <v>27000000</v>
      </c>
      <c r="D24" s="26">
        <f t="shared" ref="D24:Q24" si="7">SUM(D25:D25)</f>
        <v>0</v>
      </c>
      <c r="E24" s="26">
        <f t="shared" si="7"/>
        <v>0</v>
      </c>
      <c r="F24" s="26">
        <f t="shared" si="7"/>
        <v>0</v>
      </c>
      <c r="G24" s="26">
        <f t="shared" si="7"/>
        <v>0</v>
      </c>
      <c r="H24" s="26">
        <f t="shared" si="7"/>
        <v>0</v>
      </c>
      <c r="I24" s="26">
        <f t="shared" si="7"/>
        <v>0</v>
      </c>
      <c r="J24" s="26">
        <f t="shared" si="7"/>
        <v>0</v>
      </c>
      <c r="K24" s="26">
        <f t="shared" si="7"/>
        <v>0</v>
      </c>
      <c r="L24" s="26">
        <f t="shared" si="7"/>
        <v>2282341.89</v>
      </c>
      <c r="M24" s="26">
        <f t="shared" si="7"/>
        <v>1327248.96</v>
      </c>
      <c r="N24" s="26">
        <f t="shared" si="7"/>
        <v>687735.22</v>
      </c>
      <c r="O24" s="26">
        <f t="shared" si="7"/>
        <v>2931027.88</v>
      </c>
      <c r="P24" s="26">
        <f t="shared" si="7"/>
        <v>661189.35</v>
      </c>
      <c r="Q24" s="26">
        <f t="shared" si="7"/>
        <v>2039863.25</v>
      </c>
      <c r="R24" s="31">
        <f>SUM(R25)</f>
        <v>9929406.5500000007</v>
      </c>
      <c r="S24" s="26">
        <f t="shared" si="6"/>
        <v>17070593.449999999</v>
      </c>
      <c r="T24" s="40"/>
    </row>
    <row r="25" spans="1:22" x14ac:dyDescent="0.2">
      <c r="A25" s="34">
        <v>1153</v>
      </c>
      <c r="B25" s="38" t="s">
        <v>26</v>
      </c>
      <c r="C25" s="41">
        <v>27000000</v>
      </c>
      <c r="D25" s="33">
        <v>0</v>
      </c>
      <c r="E25" s="33"/>
      <c r="F25" s="33"/>
      <c r="G25" s="33"/>
      <c r="H25" s="33"/>
      <c r="I25" s="33"/>
      <c r="J25" s="33"/>
      <c r="K25" s="33"/>
      <c r="L25" s="33">
        <v>2282341.89</v>
      </c>
      <c r="M25" s="33">
        <v>1327248.96</v>
      </c>
      <c r="N25" s="33">
        <v>687735.22</v>
      </c>
      <c r="O25" s="33">
        <v>2931027.88</v>
      </c>
      <c r="P25" s="33">
        <v>661189.35</v>
      </c>
      <c r="Q25" s="36">
        <v>2039863.25</v>
      </c>
      <c r="R25" s="30">
        <f>SUM(D25:Q25)</f>
        <v>9929406.5500000007</v>
      </c>
      <c r="S25" s="33">
        <f t="shared" si="6"/>
        <v>17070593.449999999</v>
      </c>
      <c r="T25" s="2"/>
    </row>
    <row r="26" spans="1:22" x14ac:dyDescent="0.2">
      <c r="A26" s="24">
        <v>116</v>
      </c>
      <c r="B26" s="25" t="s">
        <v>27</v>
      </c>
      <c r="C26" s="26">
        <v>15000000</v>
      </c>
      <c r="D26" s="26">
        <v>3170863.35</v>
      </c>
      <c r="E26" s="33"/>
      <c r="F26" s="33"/>
      <c r="G26" s="33"/>
      <c r="H26" s="33"/>
      <c r="I26" s="33"/>
      <c r="J26" s="33"/>
      <c r="K26" s="33"/>
      <c r="L26" s="26">
        <v>1544276.04</v>
      </c>
      <c r="M26" s="26">
        <v>1682353.84</v>
      </c>
      <c r="N26" s="26">
        <v>1484297.25</v>
      </c>
      <c r="O26" s="26">
        <v>1913099.79</v>
      </c>
      <c r="P26" s="26">
        <v>1101655.04</v>
      </c>
      <c r="Q26" s="26">
        <v>13626.45</v>
      </c>
      <c r="R26" s="31">
        <f>SUM(D26:Q26)</f>
        <v>10910171.759999998</v>
      </c>
      <c r="S26" s="26">
        <f t="shared" si="6"/>
        <v>4089828.2400000021</v>
      </c>
      <c r="T26" s="42"/>
      <c r="U26" s="2"/>
    </row>
    <row r="27" spans="1:22" ht="16.5" customHeight="1" x14ac:dyDescent="0.2">
      <c r="A27" s="20">
        <v>12</v>
      </c>
      <c r="B27" s="43" t="s">
        <v>28</v>
      </c>
      <c r="C27" s="44">
        <f>SUM(C28)</f>
        <v>28600000</v>
      </c>
      <c r="D27" s="44">
        <f>+D28</f>
        <v>2339985.02</v>
      </c>
      <c r="E27" s="44"/>
      <c r="F27" s="44"/>
      <c r="G27" s="44"/>
      <c r="H27" s="44"/>
      <c r="I27" s="44"/>
      <c r="J27" s="44"/>
      <c r="K27" s="44"/>
      <c r="L27" s="44">
        <f t="shared" ref="L27:Q27" si="8">+L28</f>
        <v>2330586.64</v>
      </c>
      <c r="M27" s="44">
        <f t="shared" si="8"/>
        <v>2385190.38</v>
      </c>
      <c r="N27" s="44">
        <f t="shared" si="8"/>
        <v>2404140.33</v>
      </c>
      <c r="O27" s="44">
        <f t="shared" si="8"/>
        <v>2449523.48</v>
      </c>
      <c r="P27" s="44">
        <f t="shared" si="8"/>
        <v>2394403.25</v>
      </c>
      <c r="Q27" s="44">
        <f t="shared" si="8"/>
        <v>2326159.15</v>
      </c>
      <c r="R27" s="44">
        <f>+R28</f>
        <v>16629988.250000002</v>
      </c>
      <c r="S27" s="44">
        <f t="shared" si="6"/>
        <v>11970011.749999998</v>
      </c>
      <c r="T27" s="2"/>
      <c r="U27" s="45"/>
    </row>
    <row r="28" spans="1:22" s="3" customFormat="1" x14ac:dyDescent="0.2">
      <c r="A28" s="24">
        <v>122</v>
      </c>
      <c r="B28" s="25" t="s">
        <v>29</v>
      </c>
      <c r="C28" s="26">
        <f>SUM(C29:C30)</f>
        <v>28600000</v>
      </c>
      <c r="D28" s="26">
        <f>+D29+D30</f>
        <v>2339985.02</v>
      </c>
      <c r="E28" s="26"/>
      <c r="F28" s="26"/>
      <c r="G28" s="26"/>
      <c r="H28" s="26"/>
      <c r="I28" s="26"/>
      <c r="J28" s="26"/>
      <c r="K28" s="26"/>
      <c r="L28" s="26">
        <f t="shared" ref="L28:Q28" si="9">+L29+L30</f>
        <v>2330586.64</v>
      </c>
      <c r="M28" s="26">
        <f t="shared" si="9"/>
        <v>2385190.38</v>
      </c>
      <c r="N28" s="26">
        <f t="shared" si="9"/>
        <v>2404140.33</v>
      </c>
      <c r="O28" s="26">
        <f t="shared" si="9"/>
        <v>2449523.48</v>
      </c>
      <c r="P28" s="26">
        <f t="shared" si="9"/>
        <v>2394403.25</v>
      </c>
      <c r="Q28" s="26">
        <f t="shared" si="9"/>
        <v>2326159.15</v>
      </c>
      <c r="R28" s="31">
        <f>+R29+R30</f>
        <v>16629988.250000002</v>
      </c>
      <c r="S28" s="26">
        <f t="shared" si="6"/>
        <v>11970011.749999998</v>
      </c>
      <c r="T28" s="46"/>
      <c r="V28" s="1"/>
    </row>
    <row r="29" spans="1:22" s="3" customFormat="1" x14ac:dyDescent="0.2">
      <c r="A29" s="34">
        <v>1222</v>
      </c>
      <c r="B29" s="38" t="s">
        <v>30</v>
      </c>
      <c r="C29" s="33">
        <v>600000</v>
      </c>
      <c r="D29" s="33">
        <v>0</v>
      </c>
      <c r="E29" s="33"/>
      <c r="F29" s="33"/>
      <c r="G29" s="33"/>
      <c r="H29" s="33"/>
      <c r="I29" s="33"/>
      <c r="J29" s="33"/>
      <c r="K29" s="33"/>
      <c r="L29" s="33">
        <v>0</v>
      </c>
      <c r="M29" s="33">
        <v>0</v>
      </c>
      <c r="N29" s="33">
        <v>0</v>
      </c>
      <c r="O29" s="33">
        <v>0</v>
      </c>
      <c r="P29" s="33">
        <v>0</v>
      </c>
      <c r="Q29" s="33">
        <v>0</v>
      </c>
      <c r="R29" s="30">
        <f>SUM(D29:Q29)</f>
        <v>0</v>
      </c>
      <c r="S29" s="33">
        <f t="shared" si="6"/>
        <v>600000</v>
      </c>
      <c r="T29" s="46"/>
    </row>
    <row r="30" spans="1:22" x14ac:dyDescent="0.2">
      <c r="A30" s="47">
        <v>1225</v>
      </c>
      <c r="B30" s="33" t="s">
        <v>31</v>
      </c>
      <c r="C30" s="41">
        <v>28000000</v>
      </c>
      <c r="D30" s="33">
        <v>2339985.02</v>
      </c>
      <c r="E30" s="33"/>
      <c r="F30" s="33"/>
      <c r="G30" s="33"/>
      <c r="H30" s="33"/>
      <c r="I30" s="33"/>
      <c r="J30" s="33"/>
      <c r="K30" s="33"/>
      <c r="L30" s="33">
        <v>2330586.64</v>
      </c>
      <c r="M30" s="33">
        <v>2385190.38</v>
      </c>
      <c r="N30" s="33">
        <v>2404140.33</v>
      </c>
      <c r="O30" s="33">
        <v>2449523.48</v>
      </c>
      <c r="P30" s="33">
        <v>2394403.25</v>
      </c>
      <c r="Q30" s="33">
        <v>2326159.15</v>
      </c>
      <c r="R30" s="30">
        <f>SUM(D30:Q30)</f>
        <v>16629988.250000002</v>
      </c>
      <c r="S30" s="33">
        <f t="shared" si="6"/>
        <v>11370011.749999998</v>
      </c>
      <c r="T30" s="2"/>
      <c r="V30" s="3"/>
    </row>
    <row r="31" spans="1:22" x14ac:dyDescent="0.2">
      <c r="A31" s="48">
        <v>13</v>
      </c>
      <c r="B31" s="22" t="s">
        <v>32</v>
      </c>
      <c r="C31" s="22">
        <f>SUM(C32+C34)</f>
        <v>6700000</v>
      </c>
      <c r="D31" s="22">
        <f>+D32+D34</f>
        <v>525971.19999999995</v>
      </c>
      <c r="E31" s="22">
        <f t="shared" ref="E31:Q31" si="10">+E32+E34</f>
        <v>0</v>
      </c>
      <c r="F31" s="22">
        <f t="shared" si="10"/>
        <v>0</v>
      </c>
      <c r="G31" s="22">
        <f t="shared" si="10"/>
        <v>0</v>
      </c>
      <c r="H31" s="22">
        <f t="shared" si="10"/>
        <v>0</v>
      </c>
      <c r="I31" s="22">
        <f t="shared" si="10"/>
        <v>0</v>
      </c>
      <c r="J31" s="22">
        <f t="shared" si="10"/>
        <v>0</v>
      </c>
      <c r="K31" s="22">
        <f t="shared" si="10"/>
        <v>0</v>
      </c>
      <c r="L31" s="22">
        <f t="shared" si="10"/>
        <v>531971.19999999995</v>
      </c>
      <c r="M31" s="22">
        <f t="shared" si="10"/>
        <v>528971.19999999995</v>
      </c>
      <c r="N31" s="22">
        <f t="shared" si="10"/>
        <v>519971.2</v>
      </c>
      <c r="O31" s="22">
        <f t="shared" si="10"/>
        <v>521471.2</v>
      </c>
      <c r="P31" s="22">
        <f t="shared" si="10"/>
        <v>541271.19999999995</v>
      </c>
      <c r="Q31" s="22">
        <f t="shared" si="10"/>
        <v>281871.2</v>
      </c>
      <c r="R31" s="22">
        <f>+R32+R34</f>
        <v>3451498.4</v>
      </c>
      <c r="S31" s="22">
        <f t="shared" si="6"/>
        <v>3248501.6</v>
      </c>
      <c r="T31" s="2"/>
      <c r="U31" s="45"/>
    </row>
    <row r="32" spans="1:22" ht="15.75" customHeight="1" x14ac:dyDescent="0.2">
      <c r="A32" s="49">
        <v>131</v>
      </c>
      <c r="B32" s="26" t="s">
        <v>33</v>
      </c>
      <c r="C32" s="31">
        <f>SUM(C33)</f>
        <v>3500000</v>
      </c>
      <c r="D32" s="31">
        <f>SUM(D33)</f>
        <v>266771.20000000001</v>
      </c>
      <c r="E32" s="30"/>
      <c r="F32" s="30"/>
      <c r="G32" s="30"/>
      <c r="H32" s="30"/>
      <c r="I32" s="30"/>
      <c r="J32" s="30"/>
      <c r="K32" s="30"/>
      <c r="L32" s="31">
        <f t="shared" ref="L32:Q32" si="11">SUM(L33)</f>
        <v>272771.20000000001</v>
      </c>
      <c r="M32" s="31">
        <f t="shared" si="11"/>
        <v>269771.2</v>
      </c>
      <c r="N32" s="31">
        <f t="shared" si="11"/>
        <v>260771.20000000001</v>
      </c>
      <c r="O32" s="31">
        <f t="shared" si="11"/>
        <v>262271.2</v>
      </c>
      <c r="P32" s="31">
        <f t="shared" si="11"/>
        <v>282071.2</v>
      </c>
      <c r="Q32" s="31">
        <f t="shared" si="11"/>
        <v>281871.2</v>
      </c>
      <c r="R32" s="26">
        <f>+R33</f>
        <v>1896298.4</v>
      </c>
      <c r="S32" s="31">
        <f t="shared" si="6"/>
        <v>1603701.6</v>
      </c>
      <c r="T32" s="2"/>
    </row>
    <row r="33" spans="1:22" x14ac:dyDescent="0.2">
      <c r="A33" s="50">
        <v>1311</v>
      </c>
      <c r="B33" s="33" t="s">
        <v>34</v>
      </c>
      <c r="C33" s="41">
        <v>3500000</v>
      </c>
      <c r="D33" s="51">
        <v>266771.20000000001</v>
      </c>
      <c r="E33" s="51"/>
      <c r="F33" s="51"/>
      <c r="G33" s="51"/>
      <c r="H33" s="51"/>
      <c r="I33" s="51"/>
      <c r="J33" s="51"/>
      <c r="K33" s="51"/>
      <c r="L33" s="51">
        <v>272771.20000000001</v>
      </c>
      <c r="M33" s="51">
        <v>269771.2</v>
      </c>
      <c r="N33" s="52">
        <v>260771.20000000001</v>
      </c>
      <c r="O33" s="52">
        <v>262271.2</v>
      </c>
      <c r="P33" s="52">
        <v>282071.2</v>
      </c>
      <c r="Q33" s="52">
        <v>281871.2</v>
      </c>
      <c r="R33" s="30">
        <f>SUM(D33:Q33)</f>
        <v>1896298.4</v>
      </c>
      <c r="S33" s="33">
        <f t="shared" si="6"/>
        <v>1603701.6</v>
      </c>
      <c r="T33" s="2"/>
    </row>
    <row r="34" spans="1:22" x14ac:dyDescent="0.2">
      <c r="A34" s="53">
        <v>132</v>
      </c>
      <c r="B34" s="26" t="s">
        <v>35</v>
      </c>
      <c r="C34" s="26">
        <f>SUM(C35)</f>
        <v>3200000</v>
      </c>
      <c r="D34" s="26">
        <f>SUM(D35)</f>
        <v>259200</v>
      </c>
      <c r="E34" s="33"/>
      <c r="F34" s="33"/>
      <c r="G34" s="33"/>
      <c r="H34" s="33"/>
      <c r="I34" s="33"/>
      <c r="J34" s="33"/>
      <c r="K34" s="33"/>
      <c r="L34" s="26">
        <f t="shared" ref="L34:Q34" si="12">SUM(L35)</f>
        <v>259200</v>
      </c>
      <c r="M34" s="26">
        <f t="shared" si="12"/>
        <v>259200</v>
      </c>
      <c r="N34" s="26">
        <f t="shared" si="12"/>
        <v>259200</v>
      </c>
      <c r="O34" s="26">
        <f t="shared" si="12"/>
        <v>259200</v>
      </c>
      <c r="P34" s="26">
        <f t="shared" si="12"/>
        <v>259200</v>
      </c>
      <c r="Q34" s="26">
        <f t="shared" si="12"/>
        <v>0</v>
      </c>
      <c r="R34" s="26">
        <f>+R35</f>
        <v>1555200</v>
      </c>
      <c r="S34" s="26">
        <f t="shared" si="6"/>
        <v>1644800</v>
      </c>
      <c r="T34" s="2"/>
    </row>
    <row r="35" spans="1:22" x14ac:dyDescent="0.2">
      <c r="A35" s="50">
        <v>1321</v>
      </c>
      <c r="B35" s="33" t="s">
        <v>36</v>
      </c>
      <c r="C35" s="41">
        <v>3200000</v>
      </c>
      <c r="D35" s="33">
        <v>259200</v>
      </c>
      <c r="E35" s="33"/>
      <c r="F35" s="33"/>
      <c r="G35" s="33"/>
      <c r="H35" s="33"/>
      <c r="I35" s="33"/>
      <c r="J35" s="33"/>
      <c r="K35" s="33"/>
      <c r="L35" s="33">
        <v>259200</v>
      </c>
      <c r="M35" s="33">
        <v>259200</v>
      </c>
      <c r="N35" s="33">
        <v>259200</v>
      </c>
      <c r="O35" s="33">
        <v>259200</v>
      </c>
      <c r="P35" s="33">
        <v>259200</v>
      </c>
      <c r="Q35" s="33">
        <v>0</v>
      </c>
      <c r="R35" s="30">
        <f>SUM(D35:Q35)</f>
        <v>1555200</v>
      </c>
      <c r="S35" s="36">
        <f t="shared" si="6"/>
        <v>1644800</v>
      </c>
      <c r="T35" s="2"/>
    </row>
    <row r="36" spans="1:22" x14ac:dyDescent="0.2">
      <c r="A36" s="48">
        <v>15</v>
      </c>
      <c r="B36" s="54" t="s">
        <v>37</v>
      </c>
      <c r="C36" s="22">
        <f>SUM(C37+C38+C39)</f>
        <v>32400000</v>
      </c>
      <c r="D36" s="22">
        <f t="shared" ref="D36:Q36" si="13">SUM(D37:D39)</f>
        <v>0</v>
      </c>
      <c r="E36" s="22">
        <f t="shared" si="13"/>
        <v>0</v>
      </c>
      <c r="F36" s="22">
        <f t="shared" si="13"/>
        <v>0</v>
      </c>
      <c r="G36" s="22">
        <f t="shared" si="13"/>
        <v>0</v>
      </c>
      <c r="H36" s="22">
        <f t="shared" si="13"/>
        <v>0</v>
      </c>
      <c r="I36" s="22">
        <f t="shared" si="13"/>
        <v>0</v>
      </c>
      <c r="J36" s="22">
        <f t="shared" si="13"/>
        <v>0</v>
      </c>
      <c r="K36" s="22">
        <f t="shared" si="13"/>
        <v>0</v>
      </c>
      <c r="L36" s="22">
        <f t="shared" si="13"/>
        <v>2690980.88</v>
      </c>
      <c r="M36" s="22">
        <f t="shared" si="13"/>
        <v>5420523.8300000001</v>
      </c>
      <c r="N36" s="22">
        <f t="shared" si="13"/>
        <v>2720598.14</v>
      </c>
      <c r="O36" s="22">
        <f t="shared" si="13"/>
        <v>2731226.56</v>
      </c>
      <c r="P36" s="22">
        <f t="shared" si="13"/>
        <v>2758071.0500000003</v>
      </c>
      <c r="Q36" s="22">
        <f t="shared" si="13"/>
        <v>2805125.3499999996</v>
      </c>
      <c r="R36" s="22">
        <f>+R37+R38+R39</f>
        <v>19126525.810000002</v>
      </c>
      <c r="S36" s="22">
        <f>+C36-R36</f>
        <v>13273474.189999998</v>
      </c>
      <c r="T36" s="2"/>
      <c r="U36" s="45"/>
    </row>
    <row r="37" spans="1:22" ht="15.75" customHeight="1" x14ac:dyDescent="0.2">
      <c r="A37" s="53">
        <v>151</v>
      </c>
      <c r="B37" s="26" t="s">
        <v>38</v>
      </c>
      <c r="C37" s="31">
        <v>14500000</v>
      </c>
      <c r="D37" s="33">
        <v>0</v>
      </c>
      <c r="E37" s="31"/>
      <c r="F37" s="31"/>
      <c r="G37" s="31"/>
      <c r="H37" s="31"/>
      <c r="I37" s="31"/>
      <c r="J37" s="31"/>
      <c r="K37" s="31"/>
      <c r="L37" s="30">
        <v>1196980</v>
      </c>
      <c r="M37" s="30">
        <v>2414497.2200000002</v>
      </c>
      <c r="N37" s="30">
        <v>1212438.8600000001</v>
      </c>
      <c r="O37" s="30">
        <v>1229349.27</v>
      </c>
      <c r="P37" s="30">
        <v>1243630.0900000001</v>
      </c>
      <c r="Q37" s="30">
        <v>1288038.58</v>
      </c>
      <c r="R37" s="31">
        <f>SUM(D37:Q37)</f>
        <v>8584934.0199999996</v>
      </c>
      <c r="S37" s="26">
        <f>+C37-R37</f>
        <v>5915065.9800000004</v>
      </c>
      <c r="T37" s="40"/>
    </row>
    <row r="38" spans="1:22" ht="15.75" customHeight="1" x14ac:dyDescent="0.2">
      <c r="A38" s="53">
        <v>152</v>
      </c>
      <c r="B38" s="26" t="s">
        <v>39</v>
      </c>
      <c r="C38" s="26">
        <v>16500000</v>
      </c>
      <c r="D38" s="33">
        <v>0</v>
      </c>
      <c r="E38" s="33"/>
      <c r="F38" s="33"/>
      <c r="G38" s="33"/>
      <c r="H38" s="33"/>
      <c r="I38" s="33"/>
      <c r="J38" s="33"/>
      <c r="K38" s="33"/>
      <c r="L38" s="33">
        <v>1387432.84</v>
      </c>
      <c r="M38" s="33">
        <v>2791155.52</v>
      </c>
      <c r="N38" s="33">
        <v>1400775.34</v>
      </c>
      <c r="O38" s="33">
        <v>1386762.46</v>
      </c>
      <c r="P38" s="33">
        <v>1397230.27</v>
      </c>
      <c r="Q38" s="33">
        <v>1399668.01</v>
      </c>
      <c r="R38" s="31">
        <f>SUM(D38:Q38)</f>
        <v>9763024.4399999995</v>
      </c>
      <c r="S38" s="26">
        <f>+C38-R38</f>
        <v>6736975.5600000005</v>
      </c>
      <c r="T38" s="2"/>
    </row>
    <row r="39" spans="1:22" ht="15.75" customHeight="1" x14ac:dyDescent="0.2">
      <c r="A39" s="53">
        <v>153</v>
      </c>
      <c r="B39" s="26" t="s">
        <v>40</v>
      </c>
      <c r="C39" s="26">
        <v>1400000</v>
      </c>
      <c r="D39" s="33">
        <v>0</v>
      </c>
      <c r="E39" s="33"/>
      <c r="F39" s="33"/>
      <c r="G39" s="33"/>
      <c r="H39" s="33"/>
      <c r="I39" s="33"/>
      <c r="J39" s="33"/>
      <c r="K39" s="33"/>
      <c r="L39" s="33">
        <v>106568.04</v>
      </c>
      <c r="M39" s="33">
        <v>214871.09</v>
      </c>
      <c r="N39" s="33">
        <v>107383.94</v>
      </c>
      <c r="O39" s="33">
        <v>115114.83</v>
      </c>
      <c r="P39" s="33">
        <v>117210.69</v>
      </c>
      <c r="Q39" s="33">
        <v>117418.76</v>
      </c>
      <c r="R39" s="31">
        <f>SUM(D39:Q39)</f>
        <v>778567.35000000009</v>
      </c>
      <c r="S39" s="26">
        <f>+C39-R39</f>
        <v>621432.64999999991</v>
      </c>
      <c r="T39" s="2"/>
    </row>
    <row r="40" spans="1:22" s="57" customFormat="1" ht="20.25" customHeight="1" x14ac:dyDescent="0.2">
      <c r="A40" s="55">
        <v>2</v>
      </c>
      <c r="B40" s="56" t="s">
        <v>41</v>
      </c>
      <c r="C40" s="17">
        <f>+C41+C50+C53+C56+C60+C66+C70+C74</f>
        <v>62469729.439999998</v>
      </c>
      <c r="D40" s="17">
        <f t="shared" ref="D40:T40" si="14">+D41+D50+D53+D56+D60+D66+D70+D74</f>
        <v>1844194.0699999998</v>
      </c>
      <c r="E40" s="17">
        <f t="shared" si="14"/>
        <v>0</v>
      </c>
      <c r="F40" s="17">
        <f t="shared" si="14"/>
        <v>0</v>
      </c>
      <c r="G40" s="17">
        <f t="shared" si="14"/>
        <v>0</v>
      </c>
      <c r="H40" s="17">
        <f t="shared" si="14"/>
        <v>0</v>
      </c>
      <c r="I40" s="17">
        <f t="shared" si="14"/>
        <v>0</v>
      </c>
      <c r="J40" s="17">
        <f t="shared" si="14"/>
        <v>0</v>
      </c>
      <c r="K40" s="17">
        <f t="shared" si="14"/>
        <v>0</v>
      </c>
      <c r="L40" s="17">
        <f t="shared" si="14"/>
        <v>3196513.87</v>
      </c>
      <c r="M40" s="17">
        <f t="shared" si="14"/>
        <v>3437453.42</v>
      </c>
      <c r="N40" s="17">
        <f t="shared" si="14"/>
        <v>2985430.05</v>
      </c>
      <c r="O40" s="17">
        <f t="shared" si="14"/>
        <v>3176244.38</v>
      </c>
      <c r="P40" s="17">
        <f t="shared" si="14"/>
        <v>2961229.3500000006</v>
      </c>
      <c r="Q40" s="17">
        <f t="shared" si="14"/>
        <v>3255482.1964000002</v>
      </c>
      <c r="R40" s="17">
        <f t="shared" si="14"/>
        <v>20856547.336399999</v>
      </c>
      <c r="S40" s="17">
        <f t="shared" si="14"/>
        <v>41613182.103599995</v>
      </c>
      <c r="T40" s="17">
        <f t="shared" si="14"/>
        <v>0</v>
      </c>
      <c r="U40" s="19"/>
      <c r="V40" s="2"/>
    </row>
    <row r="41" spans="1:22" ht="18" customHeight="1" x14ac:dyDescent="0.2">
      <c r="A41" s="48">
        <v>21</v>
      </c>
      <c r="B41" s="22" t="s">
        <v>42</v>
      </c>
      <c r="C41" s="44">
        <f>SUM(C42+C43+C44+C45+C46+C47+C48+C49)</f>
        <v>14902860</v>
      </c>
      <c r="D41" s="44">
        <f>SUM(D42:D49)</f>
        <v>390661.87</v>
      </c>
      <c r="E41" s="44">
        <f t="shared" ref="E41:Q41" si="15">SUM(E42:E49)</f>
        <v>0</v>
      </c>
      <c r="F41" s="44">
        <f t="shared" si="15"/>
        <v>0</v>
      </c>
      <c r="G41" s="44">
        <f t="shared" si="15"/>
        <v>0</v>
      </c>
      <c r="H41" s="44">
        <f t="shared" si="15"/>
        <v>0</v>
      </c>
      <c r="I41" s="44">
        <f t="shared" si="15"/>
        <v>0</v>
      </c>
      <c r="J41" s="44">
        <f t="shared" si="15"/>
        <v>0</v>
      </c>
      <c r="K41" s="44">
        <f t="shared" si="15"/>
        <v>0</v>
      </c>
      <c r="L41" s="44">
        <f t="shared" si="15"/>
        <v>867340.49</v>
      </c>
      <c r="M41" s="44">
        <f t="shared" si="15"/>
        <v>611223.66</v>
      </c>
      <c r="N41" s="44">
        <f t="shared" si="15"/>
        <v>753000.46</v>
      </c>
      <c r="O41" s="44">
        <f t="shared" si="15"/>
        <v>795435.04</v>
      </c>
      <c r="P41" s="44">
        <f t="shared" si="15"/>
        <v>970704.62000000011</v>
      </c>
      <c r="Q41" s="44">
        <f t="shared" si="15"/>
        <v>764230.38</v>
      </c>
      <c r="R41" s="44">
        <f>SUM(R42:R49)</f>
        <v>5152596.5200000005</v>
      </c>
      <c r="S41" s="44">
        <f>SUM(S42:S49)</f>
        <v>9750263.4800000004</v>
      </c>
      <c r="T41" s="2"/>
      <c r="U41" s="45"/>
      <c r="V41" s="58"/>
    </row>
    <row r="42" spans="1:22" ht="18.75" customHeight="1" x14ac:dyDescent="0.2">
      <c r="A42" s="53">
        <v>211</v>
      </c>
      <c r="B42" s="26" t="s">
        <v>43</v>
      </c>
      <c r="C42" s="26">
        <v>246000</v>
      </c>
      <c r="D42" s="33">
        <v>0</v>
      </c>
      <c r="E42" s="33"/>
      <c r="F42" s="33"/>
      <c r="G42" s="33"/>
      <c r="H42" s="33"/>
      <c r="I42" s="33"/>
      <c r="J42" s="33"/>
      <c r="K42" s="33"/>
      <c r="L42" s="33">
        <v>0</v>
      </c>
      <c r="M42" s="33">
        <v>0</v>
      </c>
      <c r="N42" s="33">
        <v>0</v>
      </c>
      <c r="O42" s="33">
        <v>0</v>
      </c>
      <c r="P42" s="33">
        <v>0</v>
      </c>
      <c r="Q42" s="33">
        <v>0</v>
      </c>
      <c r="R42" s="31">
        <f t="shared" ref="R42:R49" si="16">SUM(D42:Q42)</f>
        <v>0</v>
      </c>
      <c r="S42" s="31">
        <f t="shared" ref="S42:S49" si="17">+C42-R42</f>
        <v>246000</v>
      </c>
      <c r="T42" s="2"/>
      <c r="V42" s="2"/>
    </row>
    <row r="43" spans="1:22" x14ac:dyDescent="0.2">
      <c r="A43" s="53">
        <v>212</v>
      </c>
      <c r="B43" s="59" t="s">
        <v>44</v>
      </c>
      <c r="C43" s="31">
        <v>250000</v>
      </c>
      <c r="D43" s="33">
        <v>0</v>
      </c>
      <c r="E43" s="31"/>
      <c r="F43" s="31"/>
      <c r="G43" s="31"/>
      <c r="H43" s="31"/>
      <c r="I43" s="31"/>
      <c r="J43" s="31"/>
      <c r="K43" s="31"/>
      <c r="L43" s="30">
        <v>1488.53</v>
      </c>
      <c r="M43" s="30">
        <v>2568.98</v>
      </c>
      <c r="N43" s="30">
        <v>3852.58</v>
      </c>
      <c r="O43" s="30">
        <v>2605.52</v>
      </c>
      <c r="P43" s="30">
        <v>3927.15</v>
      </c>
      <c r="Q43" s="30">
        <v>4863.59</v>
      </c>
      <c r="R43" s="31">
        <f t="shared" si="16"/>
        <v>19306.349999999999</v>
      </c>
      <c r="S43" s="31">
        <f t="shared" si="17"/>
        <v>230693.65</v>
      </c>
      <c r="T43" s="2"/>
    </row>
    <row r="44" spans="1:22" ht="18" customHeight="1" x14ac:dyDescent="0.2">
      <c r="A44" s="53">
        <v>213</v>
      </c>
      <c r="B44" s="26" t="s">
        <v>45</v>
      </c>
      <c r="C44" s="26">
        <v>2000000</v>
      </c>
      <c r="D44" s="33">
        <v>0</v>
      </c>
      <c r="E44" s="33"/>
      <c r="F44" s="33"/>
      <c r="G44" s="33"/>
      <c r="H44" s="33"/>
      <c r="I44" s="33"/>
      <c r="J44" s="33"/>
      <c r="K44" s="33"/>
      <c r="L44" s="33">
        <v>132027.97</v>
      </c>
      <c r="M44" s="33">
        <v>140725.68</v>
      </c>
      <c r="N44" s="33">
        <v>126933.54</v>
      </c>
      <c r="O44" s="33">
        <v>133620.17000000001</v>
      </c>
      <c r="P44" s="33">
        <v>167908.64</v>
      </c>
      <c r="Q44" s="33">
        <v>228552.09</v>
      </c>
      <c r="R44" s="31">
        <f t="shared" si="16"/>
        <v>929768.09</v>
      </c>
      <c r="S44" s="31">
        <f t="shared" si="17"/>
        <v>1070231.9100000001</v>
      </c>
      <c r="T44" s="2"/>
    </row>
    <row r="45" spans="1:22" ht="17.25" customHeight="1" x14ac:dyDescent="0.2">
      <c r="A45" s="53">
        <v>214</v>
      </c>
      <c r="B45" s="26" t="s">
        <v>46</v>
      </c>
      <c r="C45" s="26">
        <v>10000</v>
      </c>
      <c r="D45" s="33">
        <v>0</v>
      </c>
      <c r="E45" s="33"/>
      <c r="F45" s="33"/>
      <c r="G45" s="33"/>
      <c r="H45" s="33"/>
      <c r="I45" s="33"/>
      <c r="J45" s="33"/>
      <c r="K45" s="33"/>
      <c r="L45" s="33">
        <v>0</v>
      </c>
      <c r="M45" s="33">
        <v>0</v>
      </c>
      <c r="N45" s="33">
        <v>0</v>
      </c>
      <c r="O45" s="33">
        <v>0</v>
      </c>
      <c r="P45" s="33">
        <v>0</v>
      </c>
      <c r="Q45" s="33">
        <v>0</v>
      </c>
      <c r="R45" s="31">
        <f t="shared" si="16"/>
        <v>0</v>
      </c>
      <c r="S45" s="31">
        <f t="shared" si="17"/>
        <v>10000</v>
      </c>
      <c r="T45" s="2"/>
    </row>
    <row r="46" spans="1:22" x14ac:dyDescent="0.2">
      <c r="A46" s="53">
        <v>215</v>
      </c>
      <c r="B46" s="59" t="s">
        <v>47</v>
      </c>
      <c r="C46" s="31">
        <v>6596860</v>
      </c>
      <c r="D46" s="30">
        <v>6139.74</v>
      </c>
      <c r="E46" s="31"/>
      <c r="F46" s="31"/>
      <c r="G46" s="31"/>
      <c r="H46" s="31"/>
      <c r="I46" s="31"/>
      <c r="J46" s="31"/>
      <c r="K46" s="31"/>
      <c r="L46" s="30">
        <v>390175.34</v>
      </c>
      <c r="M46" s="30">
        <v>132291.23000000001</v>
      </c>
      <c r="N46" s="30">
        <v>268413.63</v>
      </c>
      <c r="O46" s="30">
        <v>265842.24</v>
      </c>
      <c r="P46" s="30">
        <v>427563.4</v>
      </c>
      <c r="Q46" s="30">
        <v>111886.83</v>
      </c>
      <c r="R46" s="31">
        <f t="shared" si="16"/>
        <v>1602312.4100000001</v>
      </c>
      <c r="S46" s="31">
        <f t="shared" si="17"/>
        <v>4994547.59</v>
      </c>
      <c r="T46" s="2"/>
      <c r="U46" s="60"/>
    </row>
    <row r="47" spans="1:22" ht="15.75" customHeight="1" x14ac:dyDescent="0.2">
      <c r="A47" s="53">
        <v>216</v>
      </c>
      <c r="B47" s="26" t="s">
        <v>48</v>
      </c>
      <c r="C47" s="26">
        <v>5700000</v>
      </c>
      <c r="D47" s="33">
        <v>384522.13</v>
      </c>
      <c r="E47" s="33"/>
      <c r="F47" s="33"/>
      <c r="G47" s="33"/>
      <c r="H47" s="33"/>
      <c r="I47" s="33"/>
      <c r="J47" s="33"/>
      <c r="K47" s="33"/>
      <c r="L47" s="33">
        <v>340698.65</v>
      </c>
      <c r="M47" s="33">
        <v>335637.77</v>
      </c>
      <c r="N47" s="33">
        <v>353800.71</v>
      </c>
      <c r="O47" s="33">
        <v>390417.11</v>
      </c>
      <c r="P47" s="33">
        <v>368355.43</v>
      </c>
      <c r="Q47" s="33">
        <v>418927.87</v>
      </c>
      <c r="R47" s="31">
        <f t="shared" si="16"/>
        <v>2592359.6700000004</v>
      </c>
      <c r="S47" s="31">
        <f t="shared" si="17"/>
        <v>3107640.3299999996</v>
      </c>
      <c r="T47" s="2"/>
    </row>
    <row r="48" spans="1:22" ht="16.5" customHeight="1" x14ac:dyDescent="0.2">
      <c r="A48" s="53">
        <v>217</v>
      </c>
      <c r="B48" s="26" t="s">
        <v>49</v>
      </c>
      <c r="C48" s="26">
        <v>50000</v>
      </c>
      <c r="D48" s="33">
        <v>0</v>
      </c>
      <c r="E48" s="33"/>
      <c r="F48" s="33"/>
      <c r="G48" s="33"/>
      <c r="H48" s="33"/>
      <c r="I48" s="33"/>
      <c r="J48" s="33"/>
      <c r="K48" s="33"/>
      <c r="L48" s="33">
        <v>0</v>
      </c>
      <c r="M48" s="33">
        <v>0</v>
      </c>
      <c r="N48" s="33">
        <v>0</v>
      </c>
      <c r="O48" s="33">
        <v>0</v>
      </c>
      <c r="P48" s="33">
        <v>0</v>
      </c>
      <c r="Q48" s="33">
        <v>0</v>
      </c>
      <c r="R48" s="31">
        <f t="shared" si="16"/>
        <v>0</v>
      </c>
      <c r="S48" s="26">
        <f t="shared" si="17"/>
        <v>50000</v>
      </c>
      <c r="T48" s="2"/>
    </row>
    <row r="49" spans="1:21" ht="17.25" customHeight="1" x14ac:dyDescent="0.2">
      <c r="A49" s="53">
        <v>218</v>
      </c>
      <c r="B49" s="26" t="s">
        <v>50</v>
      </c>
      <c r="C49" s="26">
        <v>50000</v>
      </c>
      <c r="D49" s="33">
        <v>0</v>
      </c>
      <c r="E49" s="33"/>
      <c r="F49" s="33"/>
      <c r="G49" s="33"/>
      <c r="H49" s="33"/>
      <c r="I49" s="33"/>
      <c r="J49" s="33"/>
      <c r="K49" s="33"/>
      <c r="L49" s="33">
        <v>2950</v>
      </c>
      <c r="M49" s="33">
        <v>0</v>
      </c>
      <c r="N49" s="33">
        <v>0</v>
      </c>
      <c r="O49" s="33">
        <v>2950</v>
      </c>
      <c r="P49" s="33">
        <v>2950</v>
      </c>
      <c r="Q49" s="33">
        <v>0</v>
      </c>
      <c r="R49" s="31">
        <f t="shared" si="16"/>
        <v>8850</v>
      </c>
      <c r="S49" s="26">
        <f t="shared" si="17"/>
        <v>41150</v>
      </c>
      <c r="T49" s="2"/>
    </row>
    <row r="50" spans="1:21" x14ac:dyDescent="0.2">
      <c r="A50" s="48">
        <v>22</v>
      </c>
      <c r="B50" s="22" t="s">
        <v>51</v>
      </c>
      <c r="C50" s="44">
        <f>SUM(C51+C52)</f>
        <v>5970331.29</v>
      </c>
      <c r="D50" s="44">
        <f t="shared" ref="D50:T50" si="18">SUM(D51+D52)</f>
        <v>0</v>
      </c>
      <c r="E50" s="44">
        <f t="shared" si="18"/>
        <v>0</v>
      </c>
      <c r="F50" s="44">
        <f t="shared" si="18"/>
        <v>0</v>
      </c>
      <c r="G50" s="44">
        <f t="shared" si="18"/>
        <v>0</v>
      </c>
      <c r="H50" s="44">
        <f t="shared" si="18"/>
        <v>0</v>
      </c>
      <c r="I50" s="44">
        <f t="shared" si="18"/>
        <v>0</v>
      </c>
      <c r="J50" s="44">
        <f t="shared" si="18"/>
        <v>0</v>
      </c>
      <c r="K50" s="44">
        <f t="shared" si="18"/>
        <v>0</v>
      </c>
      <c r="L50" s="44">
        <f t="shared" si="18"/>
        <v>7673</v>
      </c>
      <c r="M50" s="44">
        <f t="shared" si="18"/>
        <v>0</v>
      </c>
      <c r="N50" s="44">
        <f t="shared" si="18"/>
        <v>0</v>
      </c>
      <c r="O50" s="44">
        <f t="shared" si="18"/>
        <v>0</v>
      </c>
      <c r="P50" s="44">
        <f t="shared" si="18"/>
        <v>7434</v>
      </c>
      <c r="Q50" s="44">
        <f t="shared" si="18"/>
        <v>38182.980000000003</v>
      </c>
      <c r="R50" s="44">
        <f t="shared" si="18"/>
        <v>53289.98</v>
      </c>
      <c r="S50" s="44">
        <f t="shared" si="18"/>
        <v>5917041.3099999996</v>
      </c>
      <c r="T50" s="44">
        <f t="shared" si="18"/>
        <v>0</v>
      </c>
      <c r="U50" s="45"/>
    </row>
    <row r="51" spans="1:21" ht="16.5" customHeight="1" x14ac:dyDescent="0.2">
      <c r="A51" s="61">
        <v>221</v>
      </c>
      <c r="B51" s="26" t="s">
        <v>52</v>
      </c>
      <c r="C51" s="26">
        <v>700000</v>
      </c>
      <c r="D51" s="33">
        <v>0</v>
      </c>
      <c r="E51" s="33"/>
      <c r="F51" s="33"/>
      <c r="G51" s="33"/>
      <c r="H51" s="33"/>
      <c r="I51" s="33"/>
      <c r="J51" s="33"/>
      <c r="K51" s="33"/>
      <c r="L51" s="33">
        <v>0</v>
      </c>
      <c r="M51" s="33">
        <v>0</v>
      </c>
      <c r="N51" s="33">
        <v>0</v>
      </c>
      <c r="O51" s="33">
        <v>0</v>
      </c>
      <c r="P51" s="33">
        <v>0</v>
      </c>
      <c r="Q51" s="33">
        <v>2000</v>
      </c>
      <c r="R51" s="31">
        <f>SUM(D51:Q51)</f>
        <v>2000</v>
      </c>
      <c r="S51" s="26">
        <f>+C51-R51</f>
        <v>698000</v>
      </c>
      <c r="T51" s="40"/>
    </row>
    <row r="52" spans="1:21" ht="18" customHeight="1" x14ac:dyDescent="0.2">
      <c r="A52" s="61">
        <v>222</v>
      </c>
      <c r="B52" s="26" t="s">
        <v>53</v>
      </c>
      <c r="C52" s="26">
        <v>5270331.29</v>
      </c>
      <c r="D52" s="33">
        <v>0</v>
      </c>
      <c r="E52" s="33"/>
      <c r="F52" s="33"/>
      <c r="G52" s="33"/>
      <c r="H52" s="33"/>
      <c r="I52" s="33"/>
      <c r="J52" s="33"/>
      <c r="K52" s="33"/>
      <c r="L52" s="33">
        <v>7673</v>
      </c>
      <c r="M52" s="33">
        <v>0</v>
      </c>
      <c r="N52" s="33">
        <v>0</v>
      </c>
      <c r="O52" s="33">
        <v>0</v>
      </c>
      <c r="P52" s="33">
        <v>7434</v>
      </c>
      <c r="Q52" s="33">
        <v>36182.980000000003</v>
      </c>
      <c r="R52" s="31">
        <f>SUM(D52:Q52)</f>
        <v>51289.98</v>
      </c>
      <c r="S52" s="26">
        <f>+C52-R52</f>
        <v>5219041.3099999996</v>
      </c>
      <c r="T52" s="40"/>
    </row>
    <row r="53" spans="1:21" ht="15.75" customHeight="1" x14ac:dyDescent="0.2">
      <c r="A53" s="48">
        <v>23</v>
      </c>
      <c r="B53" s="22" t="s">
        <v>54</v>
      </c>
      <c r="C53" s="22">
        <f>SUM(C54+C55)</f>
        <v>9000000</v>
      </c>
      <c r="D53" s="22">
        <f>D54+D55</f>
        <v>0</v>
      </c>
      <c r="E53" s="22">
        <f t="shared" ref="E53:Q53" si="19">E54+E55</f>
        <v>0</v>
      </c>
      <c r="F53" s="22">
        <f t="shared" si="19"/>
        <v>0</v>
      </c>
      <c r="G53" s="22">
        <f t="shared" si="19"/>
        <v>0</v>
      </c>
      <c r="H53" s="22">
        <f t="shared" si="19"/>
        <v>0</v>
      </c>
      <c r="I53" s="22">
        <f t="shared" si="19"/>
        <v>0</v>
      </c>
      <c r="J53" s="22">
        <f t="shared" si="19"/>
        <v>0</v>
      </c>
      <c r="K53" s="22">
        <f t="shared" si="19"/>
        <v>0</v>
      </c>
      <c r="L53" s="22">
        <f t="shared" si="19"/>
        <v>488349.9</v>
      </c>
      <c r="M53" s="22">
        <f t="shared" si="19"/>
        <v>644576</v>
      </c>
      <c r="N53" s="22">
        <f t="shared" si="19"/>
        <v>31750</v>
      </c>
      <c r="O53" s="22">
        <f t="shared" si="19"/>
        <v>442743.5</v>
      </c>
      <c r="P53" s="22">
        <f t="shared" si="19"/>
        <v>490480</v>
      </c>
      <c r="Q53" s="22">
        <f t="shared" si="19"/>
        <v>132776</v>
      </c>
      <c r="R53" s="22">
        <f>R54+R55</f>
        <v>2230675.4</v>
      </c>
      <c r="S53" s="22">
        <f>S54+S55</f>
        <v>6769324.5999999996</v>
      </c>
      <c r="T53" s="2"/>
      <c r="U53" s="45"/>
    </row>
    <row r="54" spans="1:21" ht="18" customHeight="1" x14ac:dyDescent="0.2">
      <c r="A54" s="61">
        <v>231</v>
      </c>
      <c r="B54" s="62" t="s">
        <v>55</v>
      </c>
      <c r="C54" s="26">
        <v>1000000</v>
      </c>
      <c r="D54" s="33">
        <v>0</v>
      </c>
      <c r="E54" s="33"/>
      <c r="F54" s="33"/>
      <c r="G54" s="33"/>
      <c r="H54" s="33"/>
      <c r="I54" s="33"/>
      <c r="J54" s="33"/>
      <c r="K54" s="33"/>
      <c r="L54" s="33">
        <v>67610.399999999994</v>
      </c>
      <c r="M54" s="33">
        <v>29770</v>
      </c>
      <c r="N54" s="33">
        <v>31750</v>
      </c>
      <c r="O54" s="33">
        <v>23050</v>
      </c>
      <c r="P54" s="33">
        <v>86560</v>
      </c>
      <c r="Q54" s="33">
        <v>18680</v>
      </c>
      <c r="R54" s="31">
        <f>SUM(D54:Q54)</f>
        <v>257420.4</v>
      </c>
      <c r="S54" s="26">
        <f>+C54-R54</f>
        <v>742579.6</v>
      </c>
      <c r="T54" s="40"/>
    </row>
    <row r="55" spans="1:21" ht="18.75" customHeight="1" x14ac:dyDescent="0.2">
      <c r="A55" s="61">
        <v>232</v>
      </c>
      <c r="B55" s="62" t="s">
        <v>56</v>
      </c>
      <c r="C55" s="31">
        <v>8000000</v>
      </c>
      <c r="D55" s="33">
        <v>0</v>
      </c>
      <c r="E55" s="31"/>
      <c r="F55" s="31"/>
      <c r="G55" s="31"/>
      <c r="H55" s="31"/>
      <c r="I55" s="31"/>
      <c r="J55" s="31"/>
      <c r="K55" s="31"/>
      <c r="L55" s="30">
        <v>420739.5</v>
      </c>
      <c r="M55" s="30">
        <v>614806</v>
      </c>
      <c r="N55" s="33">
        <v>0</v>
      </c>
      <c r="O55" s="30">
        <v>419693.5</v>
      </c>
      <c r="P55" s="30">
        <v>403920</v>
      </c>
      <c r="Q55" s="30">
        <v>114096</v>
      </c>
      <c r="R55" s="31">
        <f>SUM(D55:Q55)</f>
        <v>1973255</v>
      </c>
      <c r="S55" s="26">
        <f>+C55-R55</f>
        <v>6026745</v>
      </c>
      <c r="T55" s="40"/>
    </row>
    <row r="56" spans="1:21" ht="18" customHeight="1" x14ac:dyDescent="0.2">
      <c r="A56" s="48">
        <v>24</v>
      </c>
      <c r="B56" s="22" t="s">
        <v>57</v>
      </c>
      <c r="C56" s="22">
        <f>SUM(C57:C59)</f>
        <v>4005000</v>
      </c>
      <c r="D56" s="22">
        <f>SUM(D57:D59)</f>
        <v>30277.190000000002</v>
      </c>
      <c r="E56" s="22">
        <f t="shared" ref="E56:R56" si="20">SUM(E57:E59)</f>
        <v>0</v>
      </c>
      <c r="F56" s="22">
        <f t="shared" si="20"/>
        <v>0</v>
      </c>
      <c r="G56" s="22">
        <f t="shared" si="20"/>
        <v>0</v>
      </c>
      <c r="H56" s="22">
        <f t="shared" si="20"/>
        <v>0</v>
      </c>
      <c r="I56" s="22">
        <f t="shared" si="20"/>
        <v>0</v>
      </c>
      <c r="J56" s="22">
        <f t="shared" si="20"/>
        <v>0</v>
      </c>
      <c r="K56" s="22">
        <f t="shared" si="20"/>
        <v>0</v>
      </c>
      <c r="L56" s="22">
        <f t="shared" si="20"/>
        <v>259361.04</v>
      </c>
      <c r="M56" s="22">
        <f t="shared" si="20"/>
        <v>194097.5</v>
      </c>
      <c r="N56" s="22">
        <f t="shared" si="20"/>
        <v>284331.90999999997</v>
      </c>
      <c r="O56" s="22">
        <f t="shared" si="20"/>
        <v>445645.41</v>
      </c>
      <c r="P56" s="22">
        <f t="shared" si="20"/>
        <v>57171.75</v>
      </c>
      <c r="Q56" s="22">
        <f t="shared" si="20"/>
        <v>14100</v>
      </c>
      <c r="R56" s="22">
        <f t="shared" si="20"/>
        <v>1284984.8</v>
      </c>
      <c r="S56" s="22">
        <f>SUM(S57:S59)</f>
        <v>2720015.1999999997</v>
      </c>
      <c r="T56" s="2"/>
      <c r="U56" s="45"/>
    </row>
    <row r="57" spans="1:21" ht="16.5" customHeight="1" x14ac:dyDescent="0.2">
      <c r="A57" s="61">
        <v>241</v>
      </c>
      <c r="B57" s="62" t="s">
        <v>58</v>
      </c>
      <c r="C57" s="26">
        <v>4000000</v>
      </c>
      <c r="D57" s="33">
        <v>27593.63</v>
      </c>
      <c r="E57" s="33"/>
      <c r="F57" s="33"/>
      <c r="G57" s="33"/>
      <c r="H57" s="33"/>
      <c r="I57" s="33"/>
      <c r="J57" s="33"/>
      <c r="K57" s="33"/>
      <c r="L57" s="33">
        <v>252321.04</v>
      </c>
      <c r="M57" s="33">
        <v>192710.5</v>
      </c>
      <c r="N57" s="33">
        <v>283871.90999999997</v>
      </c>
      <c r="O57" s="33">
        <v>445225.41</v>
      </c>
      <c r="P57" s="33">
        <v>53868.75</v>
      </c>
      <c r="Q57" s="33">
        <v>13340</v>
      </c>
      <c r="R57" s="31">
        <f>SUM(D57:Q57)</f>
        <v>1268931.24</v>
      </c>
      <c r="S57" s="26">
        <f>+C57-R57</f>
        <v>2731068.76</v>
      </c>
      <c r="T57" s="2"/>
    </row>
    <row r="58" spans="1:21" ht="16.5" customHeight="1" x14ac:dyDescent="0.2">
      <c r="A58" s="61">
        <v>242</v>
      </c>
      <c r="B58" s="62" t="s">
        <v>59</v>
      </c>
      <c r="C58" s="26">
        <v>0</v>
      </c>
      <c r="D58" s="33">
        <v>2683.56</v>
      </c>
      <c r="E58" s="33"/>
      <c r="F58" s="33"/>
      <c r="G58" s="33"/>
      <c r="H58" s="33"/>
      <c r="I58" s="33"/>
      <c r="J58" s="33"/>
      <c r="K58" s="33"/>
      <c r="L58" s="33">
        <v>6000</v>
      </c>
      <c r="M58" s="33">
        <v>0</v>
      </c>
      <c r="N58" s="33">
        <v>0</v>
      </c>
      <c r="O58" s="33">
        <v>0</v>
      </c>
      <c r="P58" s="33">
        <v>0</v>
      </c>
      <c r="Q58" s="33">
        <v>0</v>
      </c>
      <c r="R58" s="31">
        <f>SUM(D58:Q58)</f>
        <v>8683.56</v>
      </c>
      <c r="S58" s="26">
        <f>+C58-R58</f>
        <v>-8683.56</v>
      </c>
      <c r="T58" s="2"/>
    </row>
    <row r="59" spans="1:21" x14ac:dyDescent="0.2">
      <c r="A59" s="61">
        <v>244</v>
      </c>
      <c r="B59" s="62" t="s">
        <v>60</v>
      </c>
      <c r="C59" s="26">
        <v>5000</v>
      </c>
      <c r="D59" s="33">
        <v>0</v>
      </c>
      <c r="E59" s="33"/>
      <c r="F59" s="33"/>
      <c r="G59" s="33"/>
      <c r="H59" s="33"/>
      <c r="I59" s="33"/>
      <c r="J59" s="33"/>
      <c r="K59" s="33"/>
      <c r="L59" s="33">
        <v>1040</v>
      </c>
      <c r="M59" s="33">
        <v>1387</v>
      </c>
      <c r="N59" s="33">
        <v>460</v>
      </c>
      <c r="O59" s="33">
        <v>420</v>
      </c>
      <c r="P59" s="33">
        <v>3303</v>
      </c>
      <c r="Q59" s="33">
        <v>760</v>
      </c>
      <c r="R59" s="31">
        <f>SUM(D59:Q59)</f>
        <v>7370</v>
      </c>
      <c r="S59" s="26">
        <f>+C59-R59</f>
        <v>-2370</v>
      </c>
      <c r="T59" s="2"/>
    </row>
    <row r="60" spans="1:21" x14ac:dyDescent="0.2">
      <c r="A60" s="48">
        <v>25</v>
      </c>
      <c r="B60" s="22" t="s">
        <v>61</v>
      </c>
      <c r="C60" s="22">
        <f>SUM(C61:C65)</f>
        <v>1800000</v>
      </c>
      <c r="D60" s="22">
        <f>SUM(D61:D65)</f>
        <v>24138.78</v>
      </c>
      <c r="E60" s="22">
        <f t="shared" ref="E60:R60" si="21">SUM(E61:E65)</f>
        <v>0</v>
      </c>
      <c r="F60" s="22">
        <f t="shared" si="21"/>
        <v>0</v>
      </c>
      <c r="G60" s="22">
        <f t="shared" si="21"/>
        <v>0</v>
      </c>
      <c r="H60" s="22">
        <f t="shared" si="21"/>
        <v>0</v>
      </c>
      <c r="I60" s="22">
        <f t="shared" si="21"/>
        <v>0</v>
      </c>
      <c r="J60" s="22">
        <f t="shared" si="21"/>
        <v>0</v>
      </c>
      <c r="K60" s="22">
        <f t="shared" si="21"/>
        <v>0</v>
      </c>
      <c r="L60" s="22">
        <f t="shared" si="21"/>
        <v>38865.06</v>
      </c>
      <c r="M60" s="22">
        <f t="shared" si="21"/>
        <v>10502</v>
      </c>
      <c r="N60" s="22">
        <f t="shared" si="21"/>
        <v>0</v>
      </c>
      <c r="O60" s="22">
        <f t="shared" si="21"/>
        <v>22002.52</v>
      </c>
      <c r="P60" s="22">
        <f t="shared" si="21"/>
        <v>8627.2999999999993</v>
      </c>
      <c r="Q60" s="22">
        <f t="shared" si="21"/>
        <v>106396.3</v>
      </c>
      <c r="R60" s="22">
        <f t="shared" si="21"/>
        <v>210531.96000000002</v>
      </c>
      <c r="S60" s="22">
        <f>SUM(S61:S65)</f>
        <v>1589468.0400000003</v>
      </c>
      <c r="T60" s="2"/>
      <c r="U60" s="45"/>
    </row>
    <row r="61" spans="1:21" x14ac:dyDescent="0.2">
      <c r="A61" s="61">
        <v>251</v>
      </c>
      <c r="B61" s="63" t="s">
        <v>62</v>
      </c>
      <c r="C61" s="26">
        <v>900000</v>
      </c>
      <c r="D61" s="33">
        <v>0</v>
      </c>
      <c r="E61" s="33"/>
      <c r="F61" s="33"/>
      <c r="G61" s="33"/>
      <c r="H61" s="33"/>
      <c r="I61" s="33"/>
      <c r="J61" s="33"/>
      <c r="K61" s="33"/>
      <c r="L61" s="33">
        <v>0</v>
      </c>
      <c r="M61" s="33">
        <v>0</v>
      </c>
      <c r="N61" s="33">
        <v>0</v>
      </c>
      <c r="O61" s="33">
        <v>0</v>
      </c>
      <c r="P61" s="33">
        <v>0</v>
      </c>
      <c r="Q61" s="33">
        <v>0</v>
      </c>
      <c r="R61" s="31">
        <f>SUM(D61:Q61)</f>
        <v>0</v>
      </c>
      <c r="S61" s="26">
        <f>+C61-R61</f>
        <v>900000</v>
      </c>
      <c r="T61" s="40"/>
      <c r="U61" s="45"/>
    </row>
    <row r="62" spans="1:21" x14ac:dyDescent="0.2">
      <c r="A62" s="61">
        <v>253</v>
      </c>
      <c r="B62" s="62" t="s">
        <v>63</v>
      </c>
      <c r="C62" s="26">
        <v>500000</v>
      </c>
      <c r="D62" s="33">
        <v>24138.78</v>
      </c>
      <c r="E62" s="33"/>
      <c r="F62" s="33"/>
      <c r="G62" s="33"/>
      <c r="H62" s="33"/>
      <c r="I62" s="33"/>
      <c r="J62" s="33"/>
      <c r="K62" s="33"/>
      <c r="L62" s="33">
        <v>32493.06</v>
      </c>
      <c r="M62" s="33">
        <v>0</v>
      </c>
      <c r="N62" s="33">
        <v>0</v>
      </c>
      <c r="O62" s="33">
        <v>0</v>
      </c>
      <c r="P62" s="33">
        <v>0</v>
      </c>
      <c r="Q62" s="33">
        <v>0</v>
      </c>
      <c r="R62" s="31">
        <f>SUM(D62:Q62)</f>
        <v>56631.839999999997</v>
      </c>
      <c r="S62" s="26">
        <f>+C62-R62</f>
        <v>443368.16000000003</v>
      </c>
      <c r="T62" s="40"/>
      <c r="U62" s="45"/>
    </row>
    <row r="63" spans="1:21" ht="25.5" x14ac:dyDescent="0.2">
      <c r="A63" s="61">
        <v>254</v>
      </c>
      <c r="B63" s="63" t="s">
        <v>64</v>
      </c>
      <c r="C63" s="31">
        <v>400000</v>
      </c>
      <c r="D63" s="30">
        <v>0</v>
      </c>
      <c r="E63" s="30"/>
      <c r="F63" s="30"/>
      <c r="G63" s="30"/>
      <c r="H63" s="30"/>
      <c r="I63" s="30"/>
      <c r="J63" s="30"/>
      <c r="K63" s="30"/>
      <c r="L63" s="30">
        <v>0</v>
      </c>
      <c r="M63" s="30">
        <v>0</v>
      </c>
      <c r="N63" s="30">
        <v>0</v>
      </c>
      <c r="O63" s="30">
        <v>19497.72</v>
      </c>
      <c r="P63" s="30">
        <v>0</v>
      </c>
      <c r="Q63" s="30">
        <v>104366.7</v>
      </c>
      <c r="R63" s="31">
        <f>SUM(D63:Q63)</f>
        <v>123864.42</v>
      </c>
      <c r="S63" s="31">
        <f>+C63-R63</f>
        <v>276135.58</v>
      </c>
      <c r="T63" s="40"/>
      <c r="U63" s="45"/>
    </row>
    <row r="64" spans="1:21" ht="25.5" x14ac:dyDescent="0.2">
      <c r="A64" s="61">
        <v>257</v>
      </c>
      <c r="B64" s="63" t="s">
        <v>65</v>
      </c>
      <c r="C64" s="31">
        <v>0</v>
      </c>
      <c r="D64" s="30">
        <v>0</v>
      </c>
      <c r="E64" s="30"/>
      <c r="F64" s="30"/>
      <c r="G64" s="30"/>
      <c r="H64" s="30"/>
      <c r="I64" s="30"/>
      <c r="J64" s="30"/>
      <c r="K64" s="30"/>
      <c r="L64" s="30">
        <v>0</v>
      </c>
      <c r="M64" s="30">
        <v>0</v>
      </c>
      <c r="N64" s="30">
        <v>0</v>
      </c>
      <c r="O64" s="30">
        <v>0</v>
      </c>
      <c r="P64" s="30">
        <v>0</v>
      </c>
      <c r="Q64" s="30">
        <v>0</v>
      </c>
      <c r="R64" s="31">
        <f>SUM(D64:Q64)</f>
        <v>0</v>
      </c>
      <c r="S64" s="31">
        <f>+C64-R64</f>
        <v>0</v>
      </c>
      <c r="T64" s="40"/>
      <c r="U64" s="45"/>
    </row>
    <row r="65" spans="1:22" ht="18.75" customHeight="1" x14ac:dyDescent="0.2">
      <c r="A65" s="61">
        <v>258</v>
      </c>
      <c r="B65" s="62" t="s">
        <v>66</v>
      </c>
      <c r="C65" s="26">
        <v>0</v>
      </c>
      <c r="D65" s="33">
        <v>0</v>
      </c>
      <c r="E65" s="33"/>
      <c r="F65" s="33"/>
      <c r="G65" s="33"/>
      <c r="H65" s="33"/>
      <c r="I65" s="33"/>
      <c r="J65" s="33"/>
      <c r="K65" s="33"/>
      <c r="L65" s="33">
        <v>6372</v>
      </c>
      <c r="M65" s="33">
        <v>10502</v>
      </c>
      <c r="N65" s="33">
        <v>0</v>
      </c>
      <c r="O65" s="33">
        <v>2504.8000000000002</v>
      </c>
      <c r="P65" s="33">
        <v>8627.2999999999993</v>
      </c>
      <c r="Q65" s="33">
        <v>2029.6</v>
      </c>
      <c r="R65" s="31">
        <f>SUM(D65:Q65)</f>
        <v>30035.699999999997</v>
      </c>
      <c r="S65" s="26">
        <f>+C65-R65</f>
        <v>-30035.699999999997</v>
      </c>
      <c r="T65" s="40"/>
      <c r="U65" s="45"/>
    </row>
    <row r="66" spans="1:22" s="57" customFormat="1" ht="18.75" customHeight="1" x14ac:dyDescent="0.2">
      <c r="A66" s="48">
        <v>26</v>
      </c>
      <c r="B66" s="22" t="s">
        <v>67</v>
      </c>
      <c r="C66" s="44">
        <f>SUM(C67+C68)</f>
        <v>14900000</v>
      </c>
      <c r="D66" s="44">
        <f t="shared" ref="D66:T66" si="22">SUM(D67+D68)</f>
        <v>1100344.94</v>
      </c>
      <c r="E66" s="44">
        <f t="shared" si="22"/>
        <v>0</v>
      </c>
      <c r="F66" s="44">
        <f t="shared" si="22"/>
        <v>0</v>
      </c>
      <c r="G66" s="44">
        <f t="shared" si="22"/>
        <v>0</v>
      </c>
      <c r="H66" s="44">
        <f t="shared" si="22"/>
        <v>0</v>
      </c>
      <c r="I66" s="44">
        <f t="shared" si="22"/>
        <v>0</v>
      </c>
      <c r="J66" s="44">
        <f t="shared" si="22"/>
        <v>0</v>
      </c>
      <c r="K66" s="44">
        <f t="shared" si="22"/>
        <v>0</v>
      </c>
      <c r="L66" s="44">
        <f t="shared" si="22"/>
        <v>1128768.17</v>
      </c>
      <c r="M66" s="44">
        <f t="shared" si="22"/>
        <v>1133603.56</v>
      </c>
      <c r="N66" s="44">
        <f t="shared" si="22"/>
        <v>1139442.25</v>
      </c>
      <c r="O66" s="44">
        <f t="shared" si="22"/>
        <v>1161569.43</v>
      </c>
      <c r="P66" s="44">
        <f t="shared" si="22"/>
        <v>1156132.02</v>
      </c>
      <c r="Q66" s="44">
        <f t="shared" si="22"/>
        <v>1610544.4347999999</v>
      </c>
      <c r="R66" s="44">
        <f>SUM(R67+R68)</f>
        <v>8430404.8048</v>
      </c>
      <c r="S66" s="44">
        <f>SUM(S67+S68)</f>
        <v>6469595.195199999</v>
      </c>
      <c r="T66" s="44">
        <f t="shared" si="22"/>
        <v>0</v>
      </c>
      <c r="U66" s="45"/>
      <c r="V66" s="1"/>
    </row>
    <row r="67" spans="1:22" ht="20.25" customHeight="1" x14ac:dyDescent="0.2">
      <c r="A67" s="61">
        <v>262</v>
      </c>
      <c r="B67" s="62" t="s">
        <v>68</v>
      </c>
      <c r="C67" s="31">
        <v>900000</v>
      </c>
      <c r="D67" s="30">
        <v>0</v>
      </c>
      <c r="E67" s="30"/>
      <c r="F67" s="30"/>
      <c r="G67" s="30"/>
      <c r="H67" s="30"/>
      <c r="I67" s="30"/>
      <c r="J67" s="30"/>
      <c r="K67" s="30"/>
      <c r="L67" s="30">
        <v>0</v>
      </c>
      <c r="M67" s="30">
        <v>0</v>
      </c>
      <c r="N67" s="30">
        <v>0</v>
      </c>
      <c r="O67" s="30">
        <v>18157.73</v>
      </c>
      <c r="P67" s="30">
        <v>0</v>
      </c>
      <c r="Q67" s="30">
        <v>406844.72480000008</v>
      </c>
      <c r="R67" s="31">
        <f>SUM(D67:Q67)</f>
        <v>425002.45480000007</v>
      </c>
      <c r="S67" s="64">
        <f>+C67-R67</f>
        <v>474997.54519999993</v>
      </c>
      <c r="T67" s="40"/>
      <c r="U67" s="45"/>
      <c r="V67" s="57"/>
    </row>
    <row r="68" spans="1:22" ht="19.5" customHeight="1" x14ac:dyDescent="0.2">
      <c r="A68" s="61">
        <v>263</v>
      </c>
      <c r="B68" s="62" t="s">
        <v>69</v>
      </c>
      <c r="C68" s="26">
        <v>14000000</v>
      </c>
      <c r="D68" s="33">
        <v>1100344.94</v>
      </c>
      <c r="E68" s="33"/>
      <c r="F68" s="33"/>
      <c r="G68" s="33"/>
      <c r="H68" s="33"/>
      <c r="I68" s="33"/>
      <c r="J68" s="33"/>
      <c r="K68" s="33"/>
      <c r="L68" s="33">
        <v>1128768.17</v>
      </c>
      <c r="M68" s="33">
        <v>1133603.56</v>
      </c>
      <c r="N68" s="33">
        <v>1139442.25</v>
      </c>
      <c r="O68" s="33">
        <v>1143411.7</v>
      </c>
      <c r="P68" s="33">
        <v>1156132.02</v>
      </c>
      <c r="Q68" s="33">
        <v>1203699.71</v>
      </c>
      <c r="R68" s="31">
        <f>SUM(D68:Q68)</f>
        <v>8005402.3500000006</v>
      </c>
      <c r="S68" s="26">
        <f>+C68-R68</f>
        <v>5994597.6499999994</v>
      </c>
      <c r="T68" s="40"/>
      <c r="U68" s="45"/>
    </row>
    <row r="69" spans="1:22" ht="24.75" customHeight="1" x14ac:dyDescent="0.2">
      <c r="A69" s="48">
        <v>27</v>
      </c>
      <c r="B69" s="54" t="s">
        <v>70</v>
      </c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2"/>
    </row>
    <row r="70" spans="1:22" x14ac:dyDescent="0.2">
      <c r="A70" s="48"/>
      <c r="B70" s="54" t="s">
        <v>71</v>
      </c>
      <c r="C70" s="22">
        <f>SUM(C71+C72+C73)</f>
        <v>5156825</v>
      </c>
      <c r="D70" s="22">
        <f t="shared" ref="D70:S70" si="23">SUM(D71+D72+D73)</f>
        <v>75487.240000000005</v>
      </c>
      <c r="E70" s="22">
        <f t="shared" si="23"/>
        <v>0</v>
      </c>
      <c r="F70" s="22">
        <f t="shared" si="23"/>
        <v>0</v>
      </c>
      <c r="G70" s="22">
        <f t="shared" si="23"/>
        <v>0</v>
      </c>
      <c r="H70" s="22">
        <f t="shared" si="23"/>
        <v>0</v>
      </c>
      <c r="I70" s="22">
        <f t="shared" si="23"/>
        <v>0</v>
      </c>
      <c r="J70" s="22">
        <f t="shared" si="23"/>
        <v>0</v>
      </c>
      <c r="K70" s="22">
        <f t="shared" si="23"/>
        <v>0</v>
      </c>
      <c r="L70" s="22">
        <f t="shared" si="23"/>
        <v>166982.60999999999</v>
      </c>
      <c r="M70" s="22">
        <f t="shared" si="23"/>
        <v>664877.88</v>
      </c>
      <c r="N70" s="22">
        <f t="shared" si="23"/>
        <v>347623.11</v>
      </c>
      <c r="O70" s="22">
        <f t="shared" si="23"/>
        <v>220273.09</v>
      </c>
      <c r="P70" s="22">
        <f t="shared" si="23"/>
        <v>102216.72</v>
      </c>
      <c r="Q70" s="22">
        <f t="shared" si="23"/>
        <v>458396.52159999998</v>
      </c>
      <c r="R70" s="22">
        <f t="shared" si="23"/>
        <v>2035857.1716</v>
      </c>
      <c r="S70" s="22">
        <f t="shared" si="23"/>
        <v>3120967.8284</v>
      </c>
      <c r="T70" s="2"/>
      <c r="U70" s="45"/>
    </row>
    <row r="71" spans="1:22" ht="18.75" customHeight="1" x14ac:dyDescent="0.2">
      <c r="A71" s="61">
        <v>271</v>
      </c>
      <c r="B71" s="62" t="s">
        <v>72</v>
      </c>
      <c r="C71" s="26">
        <v>900000</v>
      </c>
      <c r="D71" s="33">
        <v>0</v>
      </c>
      <c r="E71" s="33"/>
      <c r="F71" s="33"/>
      <c r="G71" s="33"/>
      <c r="H71" s="33"/>
      <c r="I71" s="33"/>
      <c r="J71" s="33"/>
      <c r="K71" s="33"/>
      <c r="L71" s="33">
        <v>0</v>
      </c>
      <c r="M71" s="33">
        <v>0</v>
      </c>
      <c r="N71" s="33">
        <v>0</v>
      </c>
      <c r="O71" s="33">
        <v>0</v>
      </c>
      <c r="P71" s="33">
        <v>0</v>
      </c>
      <c r="Q71" s="33">
        <v>36425.54</v>
      </c>
      <c r="R71" s="66">
        <f>SUM(D71:Q71)</f>
        <v>36425.54</v>
      </c>
      <c r="S71" s="26">
        <f>+C71-R71</f>
        <v>863574.46</v>
      </c>
      <c r="T71" s="40"/>
    </row>
    <row r="72" spans="1:22" ht="21" customHeight="1" x14ac:dyDescent="0.2">
      <c r="A72" s="61">
        <v>272</v>
      </c>
      <c r="B72" s="62" t="s">
        <v>73</v>
      </c>
      <c r="C72" s="26">
        <v>4056825</v>
      </c>
      <c r="D72" s="33">
        <v>75487.240000000005</v>
      </c>
      <c r="E72" s="33"/>
      <c r="F72" s="33"/>
      <c r="G72" s="33"/>
      <c r="H72" s="33"/>
      <c r="I72" s="33"/>
      <c r="J72" s="33"/>
      <c r="K72" s="33"/>
      <c r="L72" s="33">
        <v>166982.60999999999</v>
      </c>
      <c r="M72" s="33">
        <v>664877.88</v>
      </c>
      <c r="N72" s="33">
        <v>347623.11</v>
      </c>
      <c r="O72" s="33">
        <v>220273.09</v>
      </c>
      <c r="P72" s="33">
        <v>102216.72</v>
      </c>
      <c r="Q72" s="33">
        <v>421970.9816</v>
      </c>
      <c r="R72" s="66">
        <f>SUM(D72:Q72)</f>
        <v>1999431.6316</v>
      </c>
      <c r="S72" s="26">
        <f>+C72-R72</f>
        <v>2057393.3684</v>
      </c>
      <c r="T72" s="40"/>
      <c r="U72" s="67"/>
    </row>
    <row r="73" spans="1:22" ht="16.5" customHeight="1" x14ac:dyDescent="0.2">
      <c r="A73" s="61">
        <v>273</v>
      </c>
      <c r="B73" s="62" t="s">
        <v>74</v>
      </c>
      <c r="C73" s="26">
        <v>200000</v>
      </c>
      <c r="D73" s="68">
        <v>0</v>
      </c>
      <c r="E73" s="68"/>
      <c r="F73" s="68"/>
      <c r="G73" s="68"/>
      <c r="H73" s="68"/>
      <c r="I73" s="68"/>
      <c r="J73" s="68"/>
      <c r="K73" s="68"/>
      <c r="L73" s="68">
        <v>0</v>
      </c>
      <c r="M73" s="68">
        <v>0</v>
      </c>
      <c r="N73" s="68">
        <v>0</v>
      </c>
      <c r="O73" s="68">
        <v>0</v>
      </c>
      <c r="P73" s="68">
        <v>0</v>
      </c>
      <c r="Q73" s="68">
        <v>0</v>
      </c>
      <c r="R73" s="31">
        <f>SUM(D73:Q73)</f>
        <v>0</v>
      </c>
      <c r="S73" s="69">
        <f>+C73-R73</f>
        <v>200000</v>
      </c>
      <c r="T73" s="68"/>
      <c r="U73" s="45"/>
    </row>
    <row r="74" spans="1:22" ht="16.5" customHeight="1" x14ac:dyDescent="0.2">
      <c r="A74" s="48">
        <v>28</v>
      </c>
      <c r="B74" s="22" t="s">
        <v>75</v>
      </c>
      <c r="C74" s="22">
        <f>SUM(C75+C76+C77+C78+C83)</f>
        <v>6734713.1500000004</v>
      </c>
      <c r="D74" s="22">
        <f t="shared" ref="D74:Q74" si="24">SUM(D75+D76+D77+D78+D83)</f>
        <v>223284.05</v>
      </c>
      <c r="E74" s="22">
        <f t="shared" si="24"/>
        <v>0</v>
      </c>
      <c r="F74" s="22">
        <f t="shared" si="24"/>
        <v>0</v>
      </c>
      <c r="G74" s="22">
        <f t="shared" si="24"/>
        <v>0</v>
      </c>
      <c r="H74" s="22">
        <f t="shared" si="24"/>
        <v>0</v>
      </c>
      <c r="I74" s="22">
        <f t="shared" si="24"/>
        <v>0</v>
      </c>
      <c r="J74" s="22">
        <f t="shared" si="24"/>
        <v>0</v>
      </c>
      <c r="K74" s="22">
        <f t="shared" si="24"/>
        <v>0</v>
      </c>
      <c r="L74" s="22">
        <f t="shared" si="24"/>
        <v>239173.59999999998</v>
      </c>
      <c r="M74" s="22">
        <f t="shared" si="24"/>
        <v>178572.82</v>
      </c>
      <c r="N74" s="22">
        <f t="shared" si="24"/>
        <v>429282.32</v>
      </c>
      <c r="O74" s="22">
        <f t="shared" si="24"/>
        <v>88575.39</v>
      </c>
      <c r="P74" s="22">
        <f t="shared" si="24"/>
        <v>168462.94</v>
      </c>
      <c r="Q74" s="22">
        <f t="shared" si="24"/>
        <v>130855.58</v>
      </c>
      <c r="R74" s="22">
        <f>SUM(R75+R76+R77+R78+R83)</f>
        <v>1458206.7</v>
      </c>
      <c r="S74" s="22">
        <f t="shared" ref="S74" si="25">SUM(S75+S76+S77+S78+S83)</f>
        <v>5276506.4499999993</v>
      </c>
      <c r="T74" s="68"/>
      <c r="U74" s="45"/>
    </row>
    <row r="75" spans="1:22" ht="18" customHeight="1" x14ac:dyDescent="0.2">
      <c r="A75" s="61">
        <v>282</v>
      </c>
      <c r="B75" s="62" t="s">
        <v>76</v>
      </c>
      <c r="C75" s="26">
        <v>900000</v>
      </c>
      <c r="D75" s="68">
        <v>53892.03</v>
      </c>
      <c r="E75" s="68"/>
      <c r="F75" s="68"/>
      <c r="G75" s="68"/>
      <c r="H75" s="68"/>
      <c r="I75" s="68"/>
      <c r="J75" s="68"/>
      <c r="K75" s="68"/>
      <c r="L75" s="68">
        <v>47207.92</v>
      </c>
      <c r="M75" s="68">
        <v>65790.75</v>
      </c>
      <c r="N75" s="68">
        <v>63148.01</v>
      </c>
      <c r="O75" s="68">
        <v>49455.39</v>
      </c>
      <c r="P75" s="68">
        <v>55682.94</v>
      </c>
      <c r="Q75" s="68">
        <v>53847.58</v>
      </c>
      <c r="R75" s="33">
        <f>SUM(D75:Q75)</f>
        <v>389024.62000000005</v>
      </c>
      <c r="S75" s="69">
        <f t="shared" ref="S75:S87" si="26">+C75-R75</f>
        <v>510975.37999999995</v>
      </c>
      <c r="T75" s="68"/>
      <c r="U75" s="70"/>
    </row>
    <row r="76" spans="1:22" ht="18" customHeight="1" x14ac:dyDescent="0.2">
      <c r="A76" s="61">
        <v>285</v>
      </c>
      <c r="B76" s="63" t="s">
        <v>77</v>
      </c>
      <c r="C76" s="26">
        <v>331720</v>
      </c>
      <c r="D76" s="68">
        <v>792.02</v>
      </c>
      <c r="E76" s="68"/>
      <c r="F76" s="68"/>
      <c r="G76" s="68"/>
      <c r="H76" s="68"/>
      <c r="I76" s="68"/>
      <c r="J76" s="68"/>
      <c r="K76" s="68"/>
      <c r="L76" s="68">
        <v>11524.6</v>
      </c>
      <c r="M76" s="68">
        <v>8256.99</v>
      </c>
      <c r="N76" s="68">
        <v>18061</v>
      </c>
      <c r="O76" s="68">
        <v>0</v>
      </c>
      <c r="P76" s="68">
        <v>2760</v>
      </c>
      <c r="Q76" s="68">
        <v>1155</v>
      </c>
      <c r="R76" s="33">
        <f>SUM(D76:Q76)</f>
        <v>42549.61</v>
      </c>
      <c r="S76" s="69">
        <f t="shared" si="26"/>
        <v>289170.39</v>
      </c>
      <c r="T76" s="68"/>
      <c r="U76" s="70"/>
    </row>
    <row r="77" spans="1:22" ht="18" customHeight="1" x14ac:dyDescent="0.2">
      <c r="A77" s="61">
        <v>286</v>
      </c>
      <c r="B77" s="63" t="s">
        <v>78</v>
      </c>
      <c r="C77" s="26">
        <v>2400000</v>
      </c>
      <c r="D77" s="68">
        <v>145000</v>
      </c>
      <c r="E77" s="68"/>
      <c r="F77" s="68"/>
      <c r="G77" s="68"/>
      <c r="H77" s="68"/>
      <c r="I77" s="68"/>
      <c r="J77" s="68"/>
      <c r="K77" s="68"/>
      <c r="L77" s="68">
        <v>0</v>
      </c>
      <c r="M77" s="68">
        <v>0</v>
      </c>
      <c r="N77" s="68">
        <v>0</v>
      </c>
      <c r="O77" s="68">
        <v>0</v>
      </c>
      <c r="P77" s="68">
        <v>0</v>
      </c>
      <c r="Q77" s="68">
        <v>0</v>
      </c>
      <c r="R77" s="33">
        <f>SUM(D77:Q77)</f>
        <v>145000</v>
      </c>
      <c r="S77" s="69">
        <f t="shared" si="26"/>
        <v>2255000</v>
      </c>
      <c r="T77" s="68"/>
      <c r="U77" s="70"/>
    </row>
    <row r="78" spans="1:22" ht="16.5" customHeight="1" x14ac:dyDescent="0.2">
      <c r="A78" s="61">
        <v>287</v>
      </c>
      <c r="B78" s="62" t="s">
        <v>79</v>
      </c>
      <c r="C78" s="26">
        <f>SUM(C79:C82)</f>
        <v>3102993.15</v>
      </c>
      <c r="D78" s="26">
        <f>SUM(D79:D82)</f>
        <v>23600</v>
      </c>
      <c r="E78" s="69"/>
      <c r="F78" s="69"/>
      <c r="G78" s="69"/>
      <c r="H78" s="69"/>
      <c r="I78" s="69"/>
      <c r="J78" s="69"/>
      <c r="K78" s="69"/>
      <c r="L78" s="26">
        <f>SUM(L79:L82)</f>
        <v>180441.08</v>
      </c>
      <c r="M78" s="26">
        <f t="shared" ref="M78:Q78" si="27">SUM(M79:M82)</f>
        <v>103106.08</v>
      </c>
      <c r="N78" s="26">
        <f t="shared" si="27"/>
        <v>348073.31</v>
      </c>
      <c r="O78" s="26">
        <f t="shared" si="27"/>
        <v>39120</v>
      </c>
      <c r="P78" s="26">
        <f t="shared" si="27"/>
        <v>110020</v>
      </c>
      <c r="Q78" s="26">
        <f t="shared" si="27"/>
        <v>75853</v>
      </c>
      <c r="R78" s="26">
        <f>SUM(R79:R82)</f>
        <v>880213.47</v>
      </c>
      <c r="S78" s="69">
        <f t="shared" si="26"/>
        <v>2222779.6799999997</v>
      </c>
      <c r="T78" s="68"/>
      <c r="U78" s="70"/>
    </row>
    <row r="79" spans="1:22" ht="16.5" customHeight="1" x14ac:dyDescent="0.2">
      <c r="A79" s="50">
        <v>2872</v>
      </c>
      <c r="B79" s="71" t="s">
        <v>80</v>
      </c>
      <c r="C79" s="36">
        <v>500000</v>
      </c>
      <c r="D79" s="68">
        <v>23600</v>
      </c>
      <c r="E79" s="68"/>
      <c r="F79" s="68"/>
      <c r="G79" s="68"/>
      <c r="H79" s="68"/>
      <c r="I79" s="68"/>
      <c r="J79" s="68"/>
      <c r="K79" s="68"/>
      <c r="L79" s="68">
        <v>11800</v>
      </c>
      <c r="M79" s="68">
        <v>14160</v>
      </c>
      <c r="N79" s="68">
        <v>33040</v>
      </c>
      <c r="O79" s="68">
        <v>29120</v>
      </c>
      <c r="P79" s="68">
        <v>76520</v>
      </c>
      <c r="Q79" s="68">
        <v>73160</v>
      </c>
      <c r="R79" s="33">
        <f t="shared" ref="R79:R86" si="28">SUM(D79:Q79)</f>
        <v>261400</v>
      </c>
      <c r="S79" s="69">
        <f t="shared" si="26"/>
        <v>238600</v>
      </c>
      <c r="T79" s="68"/>
      <c r="U79" s="45"/>
    </row>
    <row r="80" spans="1:22" ht="16.5" customHeight="1" x14ac:dyDescent="0.2">
      <c r="A80" s="50">
        <v>2874</v>
      </c>
      <c r="B80" s="71" t="s">
        <v>81</v>
      </c>
      <c r="C80" s="33">
        <v>1500000</v>
      </c>
      <c r="D80" s="68">
        <v>0</v>
      </c>
      <c r="E80" s="68"/>
      <c r="F80" s="68"/>
      <c r="G80" s="68"/>
      <c r="H80" s="68"/>
      <c r="I80" s="68"/>
      <c r="J80" s="68"/>
      <c r="K80" s="68"/>
      <c r="L80" s="68">
        <v>0</v>
      </c>
      <c r="M80" s="68">
        <v>0</v>
      </c>
      <c r="N80" s="68">
        <v>70623.55</v>
      </c>
      <c r="O80" s="68">
        <v>0</v>
      </c>
      <c r="P80" s="68">
        <v>0</v>
      </c>
      <c r="Q80" s="68">
        <v>2693</v>
      </c>
      <c r="R80" s="33">
        <f t="shared" si="28"/>
        <v>73316.55</v>
      </c>
      <c r="S80" s="69">
        <f t="shared" si="26"/>
        <v>1426683.45</v>
      </c>
      <c r="T80" s="68"/>
      <c r="U80" s="45"/>
    </row>
    <row r="81" spans="1:21" x14ac:dyDescent="0.2">
      <c r="A81" s="50">
        <v>2875</v>
      </c>
      <c r="B81" s="72" t="s">
        <v>82</v>
      </c>
      <c r="C81" s="33">
        <v>1102993.1499999999</v>
      </c>
      <c r="D81" s="68">
        <v>0</v>
      </c>
      <c r="E81" s="68"/>
      <c r="F81" s="68"/>
      <c r="G81" s="68"/>
      <c r="H81" s="68"/>
      <c r="I81" s="68"/>
      <c r="J81" s="68"/>
      <c r="K81" s="68"/>
      <c r="L81" s="68">
        <v>166541.07999999999</v>
      </c>
      <c r="M81" s="68">
        <v>82446.080000000002</v>
      </c>
      <c r="N81" s="68">
        <v>244409.76</v>
      </c>
      <c r="O81" s="68">
        <v>0</v>
      </c>
      <c r="P81" s="68">
        <v>0</v>
      </c>
      <c r="Q81" s="68">
        <v>0</v>
      </c>
      <c r="R81" s="33">
        <f t="shared" si="28"/>
        <v>493396.92</v>
      </c>
      <c r="S81" s="69">
        <f t="shared" si="26"/>
        <v>609596.23</v>
      </c>
      <c r="T81" s="68"/>
      <c r="U81" s="45"/>
    </row>
    <row r="82" spans="1:21" ht="16.5" customHeight="1" x14ac:dyDescent="0.2">
      <c r="A82" s="50">
        <v>2876</v>
      </c>
      <c r="B82" s="71" t="s">
        <v>83</v>
      </c>
      <c r="C82" s="33">
        <v>0</v>
      </c>
      <c r="D82" s="33">
        <v>0</v>
      </c>
      <c r="E82" s="68"/>
      <c r="F82" s="68"/>
      <c r="G82" s="68"/>
      <c r="H82" s="68"/>
      <c r="I82" s="68"/>
      <c r="J82" s="68"/>
      <c r="K82" s="68"/>
      <c r="L82" s="68">
        <v>2100</v>
      </c>
      <c r="M82" s="68">
        <v>6500</v>
      </c>
      <c r="N82" s="68">
        <v>0</v>
      </c>
      <c r="O82" s="68">
        <v>10000</v>
      </c>
      <c r="P82" s="68">
        <v>33500</v>
      </c>
      <c r="Q82" s="68">
        <v>0</v>
      </c>
      <c r="R82" s="33">
        <f t="shared" si="28"/>
        <v>52100</v>
      </c>
      <c r="S82" s="69">
        <f t="shared" si="26"/>
        <v>-52100</v>
      </c>
      <c r="T82" s="68"/>
      <c r="U82" s="45"/>
    </row>
    <row r="83" spans="1:21" ht="16.5" customHeight="1" x14ac:dyDescent="0.2">
      <c r="A83" s="61">
        <v>288</v>
      </c>
      <c r="B83" s="62" t="s">
        <v>84</v>
      </c>
      <c r="C83" s="26">
        <v>0</v>
      </c>
      <c r="D83" s="26">
        <f>+D84+D85+D86</f>
        <v>0</v>
      </c>
      <c r="E83" s="69"/>
      <c r="F83" s="69"/>
      <c r="G83" s="69"/>
      <c r="H83" s="69"/>
      <c r="I83" s="69"/>
      <c r="J83" s="69"/>
      <c r="K83" s="69"/>
      <c r="L83" s="26">
        <f t="shared" ref="L83:Q83" si="29">+L84+L85+L86</f>
        <v>0</v>
      </c>
      <c r="M83" s="26">
        <f t="shared" si="29"/>
        <v>1419</v>
      </c>
      <c r="N83" s="26">
        <f t="shared" si="29"/>
        <v>0</v>
      </c>
      <c r="O83" s="26">
        <f t="shared" si="29"/>
        <v>0</v>
      </c>
      <c r="P83" s="26">
        <f t="shared" si="29"/>
        <v>0</v>
      </c>
      <c r="Q83" s="26">
        <f t="shared" si="29"/>
        <v>0</v>
      </c>
      <c r="R83" s="69">
        <f t="shared" si="28"/>
        <v>1419</v>
      </c>
      <c r="S83" s="69">
        <f t="shared" si="26"/>
        <v>-1419</v>
      </c>
      <c r="T83" s="68"/>
      <c r="U83" s="45"/>
    </row>
    <row r="84" spans="1:21" ht="16.5" customHeight="1" x14ac:dyDescent="0.2">
      <c r="A84" s="50">
        <v>2881</v>
      </c>
      <c r="B84" s="71" t="s">
        <v>85</v>
      </c>
      <c r="C84" s="33">
        <v>0</v>
      </c>
      <c r="D84" s="33">
        <v>0</v>
      </c>
      <c r="E84" s="33">
        <v>0</v>
      </c>
      <c r="F84" s="33">
        <v>0</v>
      </c>
      <c r="G84" s="33">
        <v>0</v>
      </c>
      <c r="H84" s="33">
        <v>0</v>
      </c>
      <c r="I84" s="33">
        <v>0</v>
      </c>
      <c r="J84" s="33">
        <v>0</v>
      </c>
      <c r="K84" s="33">
        <v>0</v>
      </c>
      <c r="L84" s="33">
        <v>0</v>
      </c>
      <c r="M84" s="33">
        <v>0</v>
      </c>
      <c r="N84" s="33">
        <v>0</v>
      </c>
      <c r="O84" s="33">
        <v>0</v>
      </c>
      <c r="P84" s="33">
        <v>0</v>
      </c>
      <c r="Q84" s="33">
        <v>0</v>
      </c>
      <c r="R84" s="33">
        <f t="shared" si="28"/>
        <v>0</v>
      </c>
      <c r="S84" s="69">
        <f t="shared" si="26"/>
        <v>0</v>
      </c>
      <c r="T84" s="68"/>
      <c r="U84" s="45"/>
    </row>
    <row r="85" spans="1:21" ht="16.5" customHeight="1" x14ac:dyDescent="0.2">
      <c r="A85" s="50">
        <v>2882</v>
      </c>
      <c r="B85" s="71" t="s">
        <v>86</v>
      </c>
      <c r="C85" s="33">
        <v>0</v>
      </c>
      <c r="D85" s="33">
        <v>0</v>
      </c>
      <c r="E85" s="33">
        <v>0</v>
      </c>
      <c r="F85" s="33">
        <v>0</v>
      </c>
      <c r="G85" s="33">
        <v>0</v>
      </c>
      <c r="H85" s="33">
        <v>0</v>
      </c>
      <c r="I85" s="33">
        <v>0</v>
      </c>
      <c r="J85" s="33">
        <v>0</v>
      </c>
      <c r="K85" s="33">
        <v>0</v>
      </c>
      <c r="L85" s="33">
        <v>0</v>
      </c>
      <c r="M85" s="33">
        <v>0</v>
      </c>
      <c r="N85" s="33">
        <v>0</v>
      </c>
      <c r="O85" s="33">
        <v>0</v>
      </c>
      <c r="P85" s="33">
        <v>0</v>
      </c>
      <c r="Q85" s="33">
        <v>0</v>
      </c>
      <c r="R85" s="33">
        <f t="shared" si="28"/>
        <v>0</v>
      </c>
      <c r="S85" s="69">
        <f t="shared" si="26"/>
        <v>0</v>
      </c>
      <c r="T85" s="68"/>
      <c r="U85" s="45"/>
    </row>
    <row r="86" spans="1:21" ht="15" customHeight="1" x14ac:dyDescent="0.2">
      <c r="A86" s="50">
        <v>2883</v>
      </c>
      <c r="B86" s="72" t="s">
        <v>87</v>
      </c>
      <c r="C86" s="33">
        <v>0</v>
      </c>
      <c r="D86" s="33">
        <v>0</v>
      </c>
      <c r="E86" s="33">
        <v>0</v>
      </c>
      <c r="F86" s="33">
        <v>0</v>
      </c>
      <c r="G86" s="33">
        <v>0</v>
      </c>
      <c r="H86" s="33">
        <v>0</v>
      </c>
      <c r="I86" s="33">
        <v>0</v>
      </c>
      <c r="J86" s="33">
        <v>0</v>
      </c>
      <c r="K86" s="33">
        <v>0</v>
      </c>
      <c r="L86" s="33">
        <v>0</v>
      </c>
      <c r="M86" s="68">
        <v>1419</v>
      </c>
      <c r="N86" s="33">
        <v>0</v>
      </c>
      <c r="O86" s="33">
        <v>0</v>
      </c>
      <c r="P86" s="33">
        <v>0</v>
      </c>
      <c r="Q86" s="33">
        <v>0</v>
      </c>
      <c r="R86" s="33">
        <f t="shared" si="28"/>
        <v>1419</v>
      </c>
      <c r="S86" s="69">
        <f t="shared" si="26"/>
        <v>-1419</v>
      </c>
      <c r="T86" s="68"/>
      <c r="U86" s="45"/>
    </row>
    <row r="87" spans="1:21" ht="16.5" customHeight="1" x14ac:dyDescent="0.2">
      <c r="A87" s="55">
        <v>3</v>
      </c>
      <c r="B87" s="56" t="s">
        <v>88</v>
      </c>
      <c r="C87" s="56">
        <f>SUM(C88+C92+C97+C103+C105+C110+C129+C138)</f>
        <v>36089834.769999996</v>
      </c>
      <c r="D87" s="56">
        <f>SUM(D88+D92+D97+D103+D105+D110+D129+D138)</f>
        <v>1109668.6700000002</v>
      </c>
      <c r="E87" s="56">
        <f t="shared" ref="E87:Q87" si="30">SUM(E88+E92+E97+E103+E105+E110+E129+E138)</f>
        <v>0</v>
      </c>
      <c r="F87" s="56">
        <f t="shared" si="30"/>
        <v>0</v>
      </c>
      <c r="G87" s="56">
        <f t="shared" si="30"/>
        <v>0</v>
      </c>
      <c r="H87" s="56">
        <f t="shared" si="30"/>
        <v>0</v>
      </c>
      <c r="I87" s="56">
        <f t="shared" si="30"/>
        <v>0</v>
      </c>
      <c r="J87" s="56">
        <f t="shared" si="30"/>
        <v>0</v>
      </c>
      <c r="K87" s="56">
        <f t="shared" si="30"/>
        <v>0</v>
      </c>
      <c r="L87" s="56">
        <f t="shared" si="30"/>
        <v>1196026.58</v>
      </c>
      <c r="M87" s="56">
        <f t="shared" si="30"/>
        <v>1178673.51</v>
      </c>
      <c r="N87" s="56">
        <f t="shared" si="30"/>
        <v>1914258.17</v>
      </c>
      <c r="O87" s="56">
        <f t="shared" si="30"/>
        <v>2732246.9000000004</v>
      </c>
      <c r="P87" s="56">
        <f t="shared" si="30"/>
        <v>2350972.5099999998</v>
      </c>
      <c r="Q87" s="56">
        <f t="shared" si="30"/>
        <v>1734813.7483999999</v>
      </c>
      <c r="R87" s="56">
        <f>+R88+R92+R97+R103+R105+R110+R129+R138</f>
        <v>12216660.088400001</v>
      </c>
      <c r="S87" s="56">
        <f t="shared" si="26"/>
        <v>23873174.681599997</v>
      </c>
      <c r="T87" s="68"/>
      <c r="U87" s="45"/>
    </row>
    <row r="88" spans="1:21" ht="24" customHeight="1" x14ac:dyDescent="0.2">
      <c r="A88" s="48">
        <v>31</v>
      </c>
      <c r="B88" s="54" t="s">
        <v>89</v>
      </c>
      <c r="C88" s="22">
        <f>SUM(C89+C90+C91)</f>
        <v>12254643.4</v>
      </c>
      <c r="D88" s="22">
        <f>SUM(D89:D91)</f>
        <v>492002.39</v>
      </c>
      <c r="E88" s="22">
        <f t="shared" ref="E88:S88" si="31">SUM(E89:E91)</f>
        <v>0</v>
      </c>
      <c r="F88" s="22">
        <f t="shared" si="31"/>
        <v>0</v>
      </c>
      <c r="G88" s="22">
        <f t="shared" si="31"/>
        <v>0</v>
      </c>
      <c r="H88" s="22">
        <f t="shared" si="31"/>
        <v>0</v>
      </c>
      <c r="I88" s="22">
        <f t="shared" si="31"/>
        <v>0</v>
      </c>
      <c r="J88" s="22">
        <f t="shared" si="31"/>
        <v>0</v>
      </c>
      <c r="K88" s="22">
        <f t="shared" si="31"/>
        <v>0</v>
      </c>
      <c r="L88" s="22">
        <f t="shared" si="31"/>
        <v>374085.91</v>
      </c>
      <c r="M88" s="22">
        <f t="shared" si="31"/>
        <v>435530.51</v>
      </c>
      <c r="N88" s="22">
        <f t="shared" si="31"/>
        <v>409895.54</v>
      </c>
      <c r="O88" s="22">
        <f t="shared" si="31"/>
        <v>587660.79</v>
      </c>
      <c r="P88" s="22">
        <f t="shared" si="31"/>
        <v>388810.88</v>
      </c>
      <c r="Q88" s="22">
        <f t="shared" si="31"/>
        <v>328329.33</v>
      </c>
      <c r="R88" s="22">
        <f t="shared" si="31"/>
        <v>3016315.3500000006</v>
      </c>
      <c r="S88" s="22">
        <f t="shared" si="31"/>
        <v>9238328.0499999989</v>
      </c>
      <c r="T88" s="68"/>
      <c r="U88" s="45"/>
    </row>
    <row r="89" spans="1:21" ht="16.5" customHeight="1" x14ac:dyDescent="0.2">
      <c r="A89" s="61">
        <v>311</v>
      </c>
      <c r="B89" s="62" t="s">
        <v>90</v>
      </c>
      <c r="C89" s="26">
        <v>11715773.4</v>
      </c>
      <c r="D89" s="68">
        <v>477006.39</v>
      </c>
      <c r="E89" s="68"/>
      <c r="F89" s="68"/>
      <c r="G89" s="68"/>
      <c r="H89" s="68"/>
      <c r="I89" s="68"/>
      <c r="J89" s="68"/>
      <c r="K89" s="68"/>
      <c r="L89" s="68">
        <v>324528.90999999997</v>
      </c>
      <c r="M89" s="68">
        <v>416078.51</v>
      </c>
      <c r="N89" s="68">
        <v>394941.54</v>
      </c>
      <c r="O89" s="68">
        <v>556850.80000000005</v>
      </c>
      <c r="P89" s="68">
        <v>358357.88</v>
      </c>
      <c r="Q89" s="68">
        <v>326544.33</v>
      </c>
      <c r="R89" s="69">
        <f>SUM(D89:Q89)</f>
        <v>2854308.3600000003</v>
      </c>
      <c r="S89" s="69">
        <f>+C89-R89</f>
        <v>8861465.0399999991</v>
      </c>
      <c r="T89" s="68"/>
      <c r="U89" s="45"/>
    </row>
    <row r="90" spans="1:21" ht="16.5" customHeight="1" x14ac:dyDescent="0.2">
      <c r="A90" s="61">
        <v>313</v>
      </c>
      <c r="B90" s="62" t="s">
        <v>91</v>
      </c>
      <c r="C90" s="26">
        <v>518870</v>
      </c>
      <c r="D90" s="68">
        <v>14996</v>
      </c>
      <c r="E90" s="68"/>
      <c r="F90" s="68"/>
      <c r="G90" s="68"/>
      <c r="H90" s="68"/>
      <c r="I90" s="68"/>
      <c r="J90" s="68"/>
      <c r="K90" s="68"/>
      <c r="L90" s="68">
        <v>49557</v>
      </c>
      <c r="M90" s="68">
        <v>19452</v>
      </c>
      <c r="N90" s="68">
        <v>14954</v>
      </c>
      <c r="O90" s="68">
        <v>30809.99</v>
      </c>
      <c r="P90" s="68">
        <v>29273</v>
      </c>
      <c r="Q90" s="68">
        <v>0</v>
      </c>
      <c r="R90" s="69">
        <f>SUM(D90:Q90)</f>
        <v>159041.99</v>
      </c>
      <c r="S90" s="69">
        <f>+C90-R90</f>
        <v>359828.01</v>
      </c>
      <c r="T90" s="68"/>
      <c r="U90" s="45"/>
    </row>
    <row r="91" spans="1:21" ht="16.5" customHeight="1" x14ac:dyDescent="0.2">
      <c r="A91" s="61">
        <v>314</v>
      </c>
      <c r="B91" s="62" t="s">
        <v>92</v>
      </c>
      <c r="C91" s="26">
        <v>20000</v>
      </c>
      <c r="D91" s="33">
        <v>0</v>
      </c>
      <c r="E91" s="33">
        <v>0</v>
      </c>
      <c r="F91" s="33">
        <v>0</v>
      </c>
      <c r="G91" s="33">
        <v>0</v>
      </c>
      <c r="H91" s="33">
        <v>0</v>
      </c>
      <c r="I91" s="33">
        <v>0</v>
      </c>
      <c r="J91" s="33">
        <v>0</v>
      </c>
      <c r="K91" s="33">
        <v>0</v>
      </c>
      <c r="L91" s="33">
        <v>0</v>
      </c>
      <c r="M91" s="33">
        <v>0</v>
      </c>
      <c r="N91" s="33">
        <v>0</v>
      </c>
      <c r="O91" s="33">
        <v>0</v>
      </c>
      <c r="P91" s="68">
        <v>1180</v>
      </c>
      <c r="Q91" s="68">
        <v>1785</v>
      </c>
      <c r="R91" s="69">
        <f>SUM(D91:Q91)</f>
        <v>2965</v>
      </c>
      <c r="S91" s="69">
        <f>+C91-R91</f>
        <v>17035</v>
      </c>
      <c r="T91" s="68"/>
      <c r="U91" s="45"/>
    </row>
    <row r="92" spans="1:21" ht="16.5" customHeight="1" x14ac:dyDescent="0.2">
      <c r="A92" s="48">
        <v>32</v>
      </c>
      <c r="B92" s="22" t="s">
        <v>93</v>
      </c>
      <c r="C92" s="22">
        <f>SUM(C93:C96)</f>
        <v>164500</v>
      </c>
      <c r="D92" s="22">
        <f>SUM(D93:D96)</f>
        <v>830</v>
      </c>
      <c r="E92" s="73"/>
      <c r="F92" s="73"/>
      <c r="G92" s="73"/>
      <c r="H92" s="73"/>
      <c r="I92" s="73"/>
      <c r="J92" s="73"/>
      <c r="K92" s="73"/>
      <c r="L92" s="22">
        <f t="shared" ref="L92:Q92" si="32">SUM(L93:L96)</f>
        <v>658.45</v>
      </c>
      <c r="M92" s="22">
        <f t="shared" si="32"/>
        <v>1710</v>
      </c>
      <c r="N92" s="22">
        <f t="shared" si="32"/>
        <v>3776</v>
      </c>
      <c r="O92" s="22">
        <f t="shared" si="32"/>
        <v>22520.28</v>
      </c>
      <c r="P92" s="22">
        <f t="shared" si="32"/>
        <v>3599</v>
      </c>
      <c r="Q92" s="22">
        <f t="shared" si="32"/>
        <v>8210</v>
      </c>
      <c r="R92" s="74">
        <f>SUM(R93:R96)</f>
        <v>41303.729999999996</v>
      </c>
      <c r="S92" s="74">
        <f>SUM(C92-R92)</f>
        <v>123196.27</v>
      </c>
      <c r="T92" s="68"/>
      <c r="U92" s="45"/>
    </row>
    <row r="93" spans="1:21" ht="16.5" customHeight="1" x14ac:dyDescent="0.2">
      <c r="A93" s="61">
        <v>321</v>
      </c>
      <c r="B93" s="26" t="s">
        <v>94</v>
      </c>
      <c r="C93" s="26">
        <v>20000</v>
      </c>
      <c r="D93" s="68">
        <v>0</v>
      </c>
      <c r="E93" s="68"/>
      <c r="F93" s="68"/>
      <c r="G93" s="68"/>
      <c r="H93" s="68"/>
      <c r="I93" s="68"/>
      <c r="J93" s="68"/>
      <c r="K93" s="68"/>
      <c r="L93" s="68">
        <v>0</v>
      </c>
      <c r="M93" s="68">
        <v>0</v>
      </c>
      <c r="N93" s="68">
        <v>0</v>
      </c>
      <c r="O93" s="68">
        <v>0</v>
      </c>
      <c r="P93" s="68">
        <v>0</v>
      </c>
      <c r="Q93" s="68">
        <v>0</v>
      </c>
      <c r="R93" s="69">
        <f>SUM(D93:Q93)</f>
        <v>0</v>
      </c>
      <c r="S93" s="69">
        <f>+C93-R93</f>
        <v>20000</v>
      </c>
      <c r="T93" s="68"/>
      <c r="U93" s="45"/>
    </row>
    <row r="94" spans="1:21" ht="16.5" customHeight="1" x14ac:dyDescent="0.2">
      <c r="A94" s="61">
        <v>322</v>
      </c>
      <c r="B94" s="26" t="s">
        <v>95</v>
      </c>
      <c r="C94" s="26">
        <v>20000</v>
      </c>
      <c r="D94" s="68">
        <v>830</v>
      </c>
      <c r="E94" s="68"/>
      <c r="F94" s="68"/>
      <c r="G94" s="68"/>
      <c r="H94" s="68"/>
      <c r="I94" s="68"/>
      <c r="J94" s="68"/>
      <c r="K94" s="68"/>
      <c r="L94" s="68">
        <v>658.45</v>
      </c>
      <c r="M94" s="68">
        <v>1710</v>
      </c>
      <c r="N94" s="68">
        <v>3776</v>
      </c>
      <c r="O94" s="68">
        <v>5520.28</v>
      </c>
      <c r="P94" s="68">
        <v>0</v>
      </c>
      <c r="Q94" s="68">
        <v>8210</v>
      </c>
      <c r="R94" s="69">
        <f>SUM(D94:Q94)</f>
        <v>20704.73</v>
      </c>
      <c r="S94" s="69">
        <f>+C94-R94</f>
        <v>-704.72999999999956</v>
      </c>
      <c r="T94" s="68"/>
      <c r="U94" s="45"/>
    </row>
    <row r="95" spans="1:21" x14ac:dyDescent="0.2">
      <c r="A95" s="61">
        <v>323</v>
      </c>
      <c r="B95" s="26" t="s">
        <v>96</v>
      </c>
      <c r="C95" s="26">
        <v>75000</v>
      </c>
      <c r="D95" s="68">
        <v>0</v>
      </c>
      <c r="E95" s="68">
        <v>0</v>
      </c>
      <c r="F95" s="68">
        <v>0</v>
      </c>
      <c r="G95" s="68">
        <v>0</v>
      </c>
      <c r="H95" s="68">
        <v>0</v>
      </c>
      <c r="I95" s="68">
        <v>0</v>
      </c>
      <c r="J95" s="68">
        <v>0</v>
      </c>
      <c r="K95" s="68">
        <v>0</v>
      </c>
      <c r="L95" s="68">
        <v>0</v>
      </c>
      <c r="M95" s="68">
        <v>0</v>
      </c>
      <c r="N95" s="68">
        <v>0</v>
      </c>
      <c r="O95" s="68">
        <v>17000</v>
      </c>
      <c r="P95" s="68">
        <v>3599</v>
      </c>
      <c r="Q95" s="68">
        <v>0</v>
      </c>
      <c r="R95" s="69">
        <f>SUM(D95:Q95)</f>
        <v>20599</v>
      </c>
      <c r="S95" s="69">
        <f>+C95-R95</f>
        <v>54401</v>
      </c>
      <c r="T95" s="68"/>
      <c r="U95" s="45"/>
    </row>
    <row r="96" spans="1:21" x14ac:dyDescent="0.2">
      <c r="A96" s="61">
        <v>324</v>
      </c>
      <c r="B96" s="26" t="s">
        <v>97</v>
      </c>
      <c r="C96" s="26">
        <v>49500</v>
      </c>
      <c r="D96" s="68">
        <v>0</v>
      </c>
      <c r="E96" s="68">
        <v>0</v>
      </c>
      <c r="F96" s="68">
        <v>0</v>
      </c>
      <c r="G96" s="68">
        <v>0</v>
      </c>
      <c r="H96" s="68">
        <v>0</v>
      </c>
      <c r="I96" s="68">
        <v>0</v>
      </c>
      <c r="J96" s="68">
        <v>0</v>
      </c>
      <c r="K96" s="68">
        <v>0</v>
      </c>
      <c r="L96" s="68">
        <v>0</v>
      </c>
      <c r="M96" s="68">
        <v>0</v>
      </c>
      <c r="N96" s="68">
        <v>0</v>
      </c>
      <c r="O96" s="68">
        <v>0</v>
      </c>
      <c r="P96" s="68">
        <v>0</v>
      </c>
      <c r="Q96" s="68">
        <v>0</v>
      </c>
      <c r="R96" s="69">
        <f>SUM(D96:Q96)</f>
        <v>0</v>
      </c>
      <c r="S96" s="69">
        <f>+C96-R96</f>
        <v>49500</v>
      </c>
      <c r="T96" s="68"/>
      <c r="U96" s="45"/>
    </row>
    <row r="97" spans="1:21" x14ac:dyDescent="0.2">
      <c r="A97" s="48">
        <v>33</v>
      </c>
      <c r="B97" s="54" t="s">
        <v>98</v>
      </c>
      <c r="C97" s="22">
        <f>SUM(C98:C102)</f>
        <v>2691130</v>
      </c>
      <c r="D97" s="22">
        <f>SUM(D98:D102)</f>
        <v>4269.9799999999996</v>
      </c>
      <c r="E97" s="65"/>
      <c r="F97" s="65"/>
      <c r="G97" s="65"/>
      <c r="H97" s="65"/>
      <c r="I97" s="65"/>
      <c r="J97" s="65"/>
      <c r="K97" s="65"/>
      <c r="L97" s="22">
        <f t="shared" ref="L97:Q97" si="33">SUM(L98:L102)</f>
        <v>75046.899999999994</v>
      </c>
      <c r="M97" s="22">
        <f t="shared" si="33"/>
        <v>92758.26</v>
      </c>
      <c r="N97" s="22">
        <f t="shared" si="33"/>
        <v>129777.95</v>
      </c>
      <c r="O97" s="22">
        <f t="shared" si="33"/>
        <v>143067.03</v>
      </c>
      <c r="P97" s="22">
        <f>SUM(P98:P102)</f>
        <v>147063.32</v>
      </c>
      <c r="Q97" s="22">
        <f t="shared" si="33"/>
        <v>0</v>
      </c>
      <c r="R97" s="22">
        <f>SUM(R98:R102)</f>
        <v>591983.43999999994</v>
      </c>
      <c r="S97" s="74">
        <f>SUM(C97-R97)</f>
        <v>2099146.56</v>
      </c>
      <c r="T97" s="2"/>
      <c r="U97" s="45"/>
    </row>
    <row r="98" spans="1:21" ht="16.5" customHeight="1" x14ac:dyDescent="0.2">
      <c r="A98" s="61">
        <v>331</v>
      </c>
      <c r="B98" s="26" t="s">
        <v>99</v>
      </c>
      <c r="C98" s="26">
        <v>979810</v>
      </c>
      <c r="D98" s="68">
        <v>0</v>
      </c>
      <c r="E98" s="33"/>
      <c r="F98" s="33"/>
      <c r="G98" s="33"/>
      <c r="H98" s="33"/>
      <c r="I98" s="33"/>
      <c r="J98" s="33"/>
      <c r="K98" s="33"/>
      <c r="L98" s="33">
        <v>69207</v>
      </c>
      <c r="M98" s="33">
        <v>69582.06</v>
      </c>
      <c r="N98" s="33">
        <v>2600</v>
      </c>
      <c r="O98" s="33">
        <v>142417.03</v>
      </c>
      <c r="P98" s="33">
        <v>74092.73</v>
      </c>
      <c r="Q98" s="68">
        <v>0</v>
      </c>
      <c r="R98" s="69">
        <f>SUM(D98:Q98)</f>
        <v>357898.81999999995</v>
      </c>
      <c r="S98" s="69">
        <f>+C98-R98</f>
        <v>621911.18000000005</v>
      </c>
      <c r="T98" s="40"/>
      <c r="U98" s="67"/>
    </row>
    <row r="99" spans="1:21" ht="16.5" customHeight="1" x14ac:dyDescent="0.2">
      <c r="A99" s="61">
        <v>332</v>
      </c>
      <c r="B99" s="26" t="s">
        <v>100</v>
      </c>
      <c r="C99" s="26">
        <v>1663820</v>
      </c>
      <c r="D99" s="33">
        <v>559.91999999999996</v>
      </c>
      <c r="E99" s="33"/>
      <c r="F99" s="33"/>
      <c r="G99" s="33"/>
      <c r="H99" s="33"/>
      <c r="I99" s="33"/>
      <c r="J99" s="33"/>
      <c r="K99" s="33"/>
      <c r="L99" s="33">
        <v>100</v>
      </c>
      <c r="M99" s="33">
        <v>2074</v>
      </c>
      <c r="N99" s="33">
        <v>113664.47</v>
      </c>
      <c r="O99" s="68">
        <v>0</v>
      </c>
      <c r="P99" s="33">
        <v>53600.89</v>
      </c>
      <c r="Q99" s="68">
        <v>0</v>
      </c>
      <c r="R99" s="69">
        <f>SUM(D99:Q99)</f>
        <v>169999.28</v>
      </c>
      <c r="S99" s="69">
        <f>+C99-R99</f>
        <v>1493820.72</v>
      </c>
      <c r="T99" s="40"/>
      <c r="U99" s="75"/>
    </row>
    <row r="100" spans="1:21" ht="16.5" customHeight="1" x14ac:dyDescent="0.2">
      <c r="A100" s="61">
        <v>333</v>
      </c>
      <c r="B100" s="26" t="s">
        <v>101</v>
      </c>
      <c r="C100" s="26">
        <v>20000</v>
      </c>
      <c r="D100" s="33">
        <v>3710.06</v>
      </c>
      <c r="E100" s="33"/>
      <c r="F100" s="33"/>
      <c r="G100" s="33"/>
      <c r="H100" s="33"/>
      <c r="I100" s="33"/>
      <c r="J100" s="33"/>
      <c r="K100" s="33"/>
      <c r="L100" s="33">
        <v>2239.9</v>
      </c>
      <c r="M100" s="33">
        <v>21102.2</v>
      </c>
      <c r="N100" s="33">
        <v>13513.48</v>
      </c>
      <c r="O100" s="68">
        <v>0</v>
      </c>
      <c r="P100" s="33">
        <v>19369.7</v>
      </c>
      <c r="Q100" s="68">
        <v>0</v>
      </c>
      <c r="R100" s="69">
        <f>SUM(D100:Q100)</f>
        <v>59935.34</v>
      </c>
      <c r="S100" s="69">
        <f>+C100-R100</f>
        <v>-39935.339999999997</v>
      </c>
      <c r="T100" s="40"/>
      <c r="U100" s="76"/>
    </row>
    <row r="101" spans="1:21" ht="16.5" customHeight="1" x14ac:dyDescent="0.2">
      <c r="A101" s="61">
        <v>334</v>
      </c>
      <c r="B101" s="26" t="s">
        <v>102</v>
      </c>
      <c r="C101" s="26">
        <v>7500</v>
      </c>
      <c r="D101" s="68">
        <v>0</v>
      </c>
      <c r="E101" s="68">
        <v>0</v>
      </c>
      <c r="F101" s="68">
        <v>0</v>
      </c>
      <c r="G101" s="68">
        <v>0</v>
      </c>
      <c r="H101" s="68">
        <v>0</v>
      </c>
      <c r="I101" s="68">
        <v>0</v>
      </c>
      <c r="J101" s="68">
        <v>0</v>
      </c>
      <c r="K101" s="68">
        <v>0</v>
      </c>
      <c r="L101" s="68">
        <v>0</v>
      </c>
      <c r="M101" s="68">
        <v>0</v>
      </c>
      <c r="N101" s="68">
        <v>0</v>
      </c>
      <c r="O101" s="68">
        <v>0</v>
      </c>
      <c r="P101" s="68">
        <v>0</v>
      </c>
      <c r="Q101" s="68">
        <v>0</v>
      </c>
      <c r="R101" s="69">
        <f>SUM(D101:Q101)</f>
        <v>0</v>
      </c>
      <c r="S101" s="69">
        <f>+C101-R101</f>
        <v>7500</v>
      </c>
      <c r="T101" s="40"/>
      <c r="U101" s="75"/>
    </row>
    <row r="102" spans="1:21" ht="16.5" customHeight="1" x14ac:dyDescent="0.2">
      <c r="A102" s="61">
        <v>335</v>
      </c>
      <c r="B102" s="26" t="s">
        <v>103</v>
      </c>
      <c r="C102" s="26">
        <v>20000</v>
      </c>
      <c r="D102" s="68">
        <v>0</v>
      </c>
      <c r="E102" s="33"/>
      <c r="F102" s="33"/>
      <c r="G102" s="33"/>
      <c r="H102" s="33"/>
      <c r="I102" s="33"/>
      <c r="J102" s="33"/>
      <c r="K102" s="33"/>
      <c r="L102" s="33">
        <v>3500</v>
      </c>
      <c r="M102" s="68">
        <v>0</v>
      </c>
      <c r="N102" s="68">
        <v>0</v>
      </c>
      <c r="O102" s="33">
        <v>650</v>
      </c>
      <c r="P102" s="68">
        <v>0</v>
      </c>
      <c r="Q102" s="68">
        <v>0</v>
      </c>
      <c r="R102" s="69">
        <f>SUM(D102:Q102)</f>
        <v>4150</v>
      </c>
      <c r="S102" s="69">
        <f>+C102-R102</f>
        <v>15850</v>
      </c>
      <c r="T102" s="40"/>
      <c r="U102" s="76"/>
    </row>
    <row r="103" spans="1:21" ht="23.25" customHeight="1" x14ac:dyDescent="0.2">
      <c r="A103" s="48">
        <v>34</v>
      </c>
      <c r="B103" s="22" t="s">
        <v>104</v>
      </c>
      <c r="C103" s="22">
        <f>SUM(C104)</f>
        <v>15000</v>
      </c>
      <c r="D103" s="22">
        <f>SUM(D104)</f>
        <v>3597.5</v>
      </c>
      <c r="E103" s="22">
        <f t="shared" ref="E103:R103" si="34">SUM(E104)</f>
        <v>0</v>
      </c>
      <c r="F103" s="22">
        <f t="shared" si="34"/>
        <v>0</v>
      </c>
      <c r="G103" s="22">
        <f t="shared" si="34"/>
        <v>0</v>
      </c>
      <c r="H103" s="22">
        <f t="shared" si="34"/>
        <v>0</v>
      </c>
      <c r="I103" s="22">
        <f t="shared" si="34"/>
        <v>0</v>
      </c>
      <c r="J103" s="22">
        <f t="shared" si="34"/>
        <v>0</v>
      </c>
      <c r="K103" s="22">
        <f t="shared" si="34"/>
        <v>0</v>
      </c>
      <c r="L103" s="22">
        <f t="shared" si="34"/>
        <v>0</v>
      </c>
      <c r="M103" s="22">
        <f t="shared" si="34"/>
        <v>0</v>
      </c>
      <c r="N103" s="22">
        <f t="shared" si="34"/>
        <v>1996</v>
      </c>
      <c r="O103" s="22">
        <f t="shared" si="34"/>
        <v>5185.9799999999996</v>
      </c>
      <c r="P103" s="22">
        <f t="shared" si="34"/>
        <v>0</v>
      </c>
      <c r="Q103" s="22">
        <f t="shared" si="34"/>
        <v>2844.15</v>
      </c>
      <c r="R103" s="22">
        <f t="shared" si="34"/>
        <v>13623.63</v>
      </c>
      <c r="S103" s="22">
        <f>SUM(C103-R103)</f>
        <v>1376.3700000000008</v>
      </c>
      <c r="T103" s="2"/>
      <c r="U103" s="45"/>
    </row>
    <row r="104" spans="1:21" ht="16.5" customHeight="1" x14ac:dyDescent="0.2">
      <c r="A104" s="61">
        <v>341</v>
      </c>
      <c r="B104" s="62" t="s">
        <v>105</v>
      </c>
      <c r="C104" s="26">
        <v>15000</v>
      </c>
      <c r="D104" s="26">
        <v>3597.5</v>
      </c>
      <c r="E104" s="26"/>
      <c r="F104" s="26"/>
      <c r="G104" s="26"/>
      <c r="H104" s="26"/>
      <c r="I104" s="26"/>
      <c r="J104" s="26"/>
      <c r="K104" s="26"/>
      <c r="L104" s="26">
        <v>0</v>
      </c>
      <c r="M104" s="26">
        <v>0</v>
      </c>
      <c r="N104" s="26">
        <v>1996</v>
      </c>
      <c r="O104" s="26">
        <v>5185.9799999999996</v>
      </c>
      <c r="P104" s="26">
        <v>0</v>
      </c>
      <c r="Q104" s="26">
        <v>2844.15</v>
      </c>
      <c r="R104" s="69">
        <f>SUM(D104:Q104)</f>
        <v>13623.63</v>
      </c>
      <c r="S104" s="26">
        <f>SUM(C104-R104)</f>
        <v>1376.3700000000008</v>
      </c>
      <c r="T104" s="40"/>
      <c r="U104" s="75"/>
    </row>
    <row r="105" spans="1:21" x14ac:dyDescent="0.2">
      <c r="A105" s="48">
        <v>35</v>
      </c>
      <c r="B105" s="54" t="s">
        <v>106</v>
      </c>
      <c r="C105" s="22">
        <f>SUM(C106+C107+C108+C109)</f>
        <v>830000</v>
      </c>
      <c r="D105" s="22">
        <f>SUM(D108+D109)</f>
        <v>0</v>
      </c>
      <c r="E105" s="22"/>
      <c r="F105" s="22"/>
      <c r="G105" s="22"/>
      <c r="H105" s="22"/>
      <c r="I105" s="22"/>
      <c r="J105" s="22"/>
      <c r="K105" s="22"/>
      <c r="L105" s="22">
        <f t="shared" ref="L105:R105" si="35">SUM(L106:L109)</f>
        <v>9626.7099999999991</v>
      </c>
      <c r="M105" s="22">
        <f t="shared" si="35"/>
        <v>4466.74</v>
      </c>
      <c r="N105" s="22">
        <f t="shared" si="35"/>
        <v>97251.7</v>
      </c>
      <c r="O105" s="22">
        <f t="shared" si="35"/>
        <v>0</v>
      </c>
      <c r="P105" s="22">
        <f t="shared" si="35"/>
        <v>258292.26</v>
      </c>
      <c r="Q105" s="22">
        <f t="shared" si="35"/>
        <v>19226.170000000002</v>
      </c>
      <c r="R105" s="22">
        <f t="shared" si="35"/>
        <v>388863.57999999996</v>
      </c>
      <c r="S105" s="22">
        <f>SUM(C105-R105)</f>
        <v>441136.42000000004</v>
      </c>
      <c r="T105" s="2"/>
      <c r="U105" s="45"/>
    </row>
    <row r="106" spans="1:21" ht="16.5" customHeight="1" x14ac:dyDescent="0.2">
      <c r="A106" s="61">
        <v>351</v>
      </c>
      <c r="B106" s="62" t="s">
        <v>107</v>
      </c>
      <c r="C106" s="26">
        <v>20000</v>
      </c>
      <c r="D106" s="33">
        <v>0</v>
      </c>
      <c r="E106" s="33"/>
      <c r="F106" s="33"/>
      <c r="G106" s="33"/>
      <c r="H106" s="33"/>
      <c r="I106" s="33"/>
      <c r="J106" s="33"/>
      <c r="K106" s="33"/>
      <c r="L106" s="33">
        <v>0</v>
      </c>
      <c r="M106" s="33">
        <v>0</v>
      </c>
      <c r="N106" s="33">
        <v>0</v>
      </c>
      <c r="O106" s="33">
        <v>0</v>
      </c>
      <c r="P106" s="33">
        <v>0</v>
      </c>
      <c r="Q106" s="33">
        <v>0</v>
      </c>
      <c r="R106" s="69">
        <f>SUM(D106:Q106)</f>
        <v>0</v>
      </c>
      <c r="S106" s="26">
        <f>+C106-R106</f>
        <v>20000</v>
      </c>
      <c r="T106" s="40"/>
      <c r="U106" s="75"/>
    </row>
    <row r="107" spans="1:21" ht="16.5" customHeight="1" x14ac:dyDescent="0.2">
      <c r="A107" s="61">
        <v>353</v>
      </c>
      <c r="B107" s="62" t="s">
        <v>108</v>
      </c>
      <c r="C107" s="26">
        <v>400000</v>
      </c>
      <c r="D107" s="33">
        <v>0</v>
      </c>
      <c r="E107" s="33"/>
      <c r="F107" s="33"/>
      <c r="G107" s="33"/>
      <c r="H107" s="33"/>
      <c r="I107" s="33"/>
      <c r="J107" s="33"/>
      <c r="K107" s="33"/>
      <c r="L107" s="33">
        <v>0</v>
      </c>
      <c r="M107" s="33">
        <v>0</v>
      </c>
      <c r="N107" s="33">
        <v>3259.5</v>
      </c>
      <c r="O107" s="33">
        <v>0</v>
      </c>
      <c r="P107" s="33">
        <v>159417.41</v>
      </c>
      <c r="Q107" s="33">
        <v>2006.4</v>
      </c>
      <c r="R107" s="69">
        <f>SUM(D107:Q107)</f>
        <v>164683.31</v>
      </c>
      <c r="S107" s="26">
        <f>+C107-R107</f>
        <v>235316.69</v>
      </c>
      <c r="T107" s="40"/>
      <c r="U107" s="75"/>
    </row>
    <row r="108" spans="1:21" ht="16.5" customHeight="1" x14ac:dyDescent="0.2">
      <c r="A108" s="61">
        <v>354</v>
      </c>
      <c r="B108" s="62" t="s">
        <v>109</v>
      </c>
      <c r="C108" s="26">
        <v>20000</v>
      </c>
      <c r="D108" s="33">
        <v>0</v>
      </c>
      <c r="E108" s="33"/>
      <c r="F108" s="33"/>
      <c r="G108" s="33"/>
      <c r="H108" s="33"/>
      <c r="I108" s="33"/>
      <c r="J108" s="33"/>
      <c r="K108" s="33"/>
      <c r="L108" s="33">
        <v>0</v>
      </c>
      <c r="M108" s="33">
        <v>0</v>
      </c>
      <c r="N108" s="33">
        <v>0</v>
      </c>
      <c r="O108" s="33">
        <v>0</v>
      </c>
      <c r="P108" s="33">
        <v>0</v>
      </c>
      <c r="Q108" s="33">
        <v>0</v>
      </c>
      <c r="R108" s="69">
        <f>SUM(D108:Q108)</f>
        <v>0</v>
      </c>
      <c r="S108" s="26">
        <f>+C108-R108</f>
        <v>20000</v>
      </c>
      <c r="T108" s="40"/>
      <c r="U108" s="75"/>
    </row>
    <row r="109" spans="1:21" ht="22.5" customHeight="1" x14ac:dyDescent="0.2">
      <c r="A109" s="61">
        <v>355</v>
      </c>
      <c r="B109" s="62" t="s">
        <v>110</v>
      </c>
      <c r="C109" s="26">
        <v>390000</v>
      </c>
      <c r="D109" s="33">
        <v>0</v>
      </c>
      <c r="E109" s="33"/>
      <c r="F109" s="33"/>
      <c r="G109" s="33"/>
      <c r="H109" s="33"/>
      <c r="I109" s="33"/>
      <c r="J109" s="33"/>
      <c r="K109" s="33"/>
      <c r="L109" s="33">
        <v>9626.7099999999991</v>
      </c>
      <c r="M109" s="33">
        <v>4466.74</v>
      </c>
      <c r="N109" s="33">
        <v>93992.2</v>
      </c>
      <c r="O109" s="33">
        <v>0</v>
      </c>
      <c r="P109" s="33">
        <v>98874.85</v>
      </c>
      <c r="Q109" s="33">
        <v>17219.77</v>
      </c>
      <c r="R109" s="69">
        <f>SUM(D109:Q109)</f>
        <v>224180.27</v>
      </c>
      <c r="S109" s="26">
        <f>+C109-R109</f>
        <v>165819.73000000001</v>
      </c>
      <c r="T109" s="40"/>
      <c r="U109" s="75"/>
    </row>
    <row r="110" spans="1:21" ht="27.75" customHeight="1" x14ac:dyDescent="0.2">
      <c r="A110" s="48">
        <v>36</v>
      </c>
      <c r="B110" s="54" t="s">
        <v>111</v>
      </c>
      <c r="C110" s="22">
        <f>SUM(C111+C115+C119+C125)</f>
        <v>410000</v>
      </c>
      <c r="D110" s="22">
        <f>+D111+D115+D119+D125</f>
        <v>1725</v>
      </c>
      <c r="E110" s="65"/>
      <c r="F110" s="65"/>
      <c r="G110" s="65"/>
      <c r="H110" s="65"/>
      <c r="I110" s="65"/>
      <c r="J110" s="65"/>
      <c r="K110" s="65"/>
      <c r="L110" s="22">
        <f t="shared" ref="L110:Q110" si="36">+L111+L115+L119+L125</f>
        <v>3089.61</v>
      </c>
      <c r="M110" s="22">
        <f t="shared" si="36"/>
        <v>150</v>
      </c>
      <c r="N110" s="22">
        <f t="shared" si="36"/>
        <v>34197.54</v>
      </c>
      <c r="O110" s="22">
        <f t="shared" si="36"/>
        <v>686</v>
      </c>
      <c r="P110" s="22">
        <f t="shared" si="36"/>
        <v>501.5</v>
      </c>
      <c r="Q110" s="22">
        <f t="shared" si="36"/>
        <v>10544.99</v>
      </c>
      <c r="R110" s="22">
        <f>+R111+R115+R119+R125</f>
        <v>50894.64</v>
      </c>
      <c r="S110" s="22">
        <f>SUM(C110-R110)</f>
        <v>359105.36</v>
      </c>
      <c r="T110" s="2"/>
      <c r="U110" s="45"/>
    </row>
    <row r="111" spans="1:21" ht="23.25" customHeight="1" x14ac:dyDescent="0.2">
      <c r="A111" s="61">
        <v>361</v>
      </c>
      <c r="B111" s="63" t="s">
        <v>112</v>
      </c>
      <c r="C111" s="26">
        <f>SUM(C112:C114)</f>
        <v>30000</v>
      </c>
      <c r="D111" s="26">
        <f>SUM(D112:D114)</f>
        <v>0</v>
      </c>
      <c r="E111" s="26"/>
      <c r="F111" s="26"/>
      <c r="G111" s="26"/>
      <c r="H111" s="26"/>
      <c r="I111" s="26"/>
      <c r="J111" s="26"/>
      <c r="K111" s="26"/>
      <c r="L111" s="26">
        <f t="shared" ref="L111:Q111" si="37">SUM(L112:L114)</f>
        <v>0</v>
      </c>
      <c r="M111" s="26">
        <f t="shared" si="37"/>
        <v>0</v>
      </c>
      <c r="N111" s="26">
        <f t="shared" si="37"/>
        <v>0</v>
      </c>
      <c r="O111" s="26">
        <f t="shared" si="37"/>
        <v>0</v>
      </c>
      <c r="P111" s="26">
        <f t="shared" si="37"/>
        <v>0</v>
      </c>
      <c r="Q111" s="26">
        <f t="shared" si="37"/>
        <v>2437.88</v>
      </c>
      <c r="R111" s="26">
        <f>SUM(D111:Q111)</f>
        <v>2437.88</v>
      </c>
      <c r="S111" s="26">
        <f>SUM(C111-R111)</f>
        <v>27562.12</v>
      </c>
      <c r="T111" s="40"/>
      <c r="U111" s="45"/>
    </row>
    <row r="112" spans="1:21" ht="16.5" customHeight="1" x14ac:dyDescent="0.2">
      <c r="A112" s="50">
        <v>3611</v>
      </c>
      <c r="B112" s="71" t="s">
        <v>113</v>
      </c>
      <c r="C112" s="41">
        <v>10000</v>
      </c>
      <c r="D112" s="36">
        <v>0</v>
      </c>
      <c r="E112" s="36"/>
      <c r="F112" s="36"/>
      <c r="G112" s="36"/>
      <c r="H112" s="36"/>
      <c r="I112" s="36"/>
      <c r="J112" s="36"/>
      <c r="K112" s="36"/>
      <c r="L112" s="36">
        <v>0</v>
      </c>
      <c r="M112" s="36">
        <v>0</v>
      </c>
      <c r="N112" s="36">
        <v>0</v>
      </c>
      <c r="O112" s="36">
        <v>0</v>
      </c>
      <c r="P112" s="36">
        <v>0</v>
      </c>
      <c r="Q112" s="33">
        <v>0</v>
      </c>
      <c r="R112" s="36">
        <f>SUM(D112:Q112)</f>
        <v>0</v>
      </c>
      <c r="S112" s="36">
        <f>+C112-R112</f>
        <v>10000</v>
      </c>
      <c r="T112" s="2"/>
      <c r="U112" s="75"/>
    </row>
    <row r="113" spans="1:21" ht="16.5" customHeight="1" x14ac:dyDescent="0.2">
      <c r="A113" s="50">
        <v>3614</v>
      </c>
      <c r="B113" s="33" t="s">
        <v>114</v>
      </c>
      <c r="C113" s="41">
        <v>10000</v>
      </c>
      <c r="D113" s="36">
        <v>0</v>
      </c>
      <c r="E113" s="36"/>
      <c r="F113" s="36"/>
      <c r="G113" s="36"/>
      <c r="H113" s="36"/>
      <c r="I113" s="36"/>
      <c r="J113" s="36"/>
      <c r="K113" s="36"/>
      <c r="L113" s="36">
        <v>0</v>
      </c>
      <c r="M113" s="36">
        <v>0</v>
      </c>
      <c r="N113" s="36">
        <v>0</v>
      </c>
      <c r="O113" s="36">
        <v>0</v>
      </c>
      <c r="P113" s="36">
        <v>0</v>
      </c>
      <c r="Q113" s="33">
        <v>0</v>
      </c>
      <c r="R113" s="36">
        <f>SUM(D113:Q113)</f>
        <v>0</v>
      </c>
      <c r="S113" s="36">
        <f>+C113-R113</f>
        <v>10000</v>
      </c>
      <c r="T113" s="2"/>
      <c r="U113" s="75"/>
    </row>
    <row r="114" spans="1:21" ht="16.5" customHeight="1" x14ac:dyDescent="0.2">
      <c r="A114" s="50">
        <v>3615</v>
      </c>
      <c r="B114" s="71" t="s">
        <v>115</v>
      </c>
      <c r="C114" s="41">
        <v>10000</v>
      </c>
      <c r="D114" s="36">
        <v>0</v>
      </c>
      <c r="E114" s="36"/>
      <c r="F114" s="36"/>
      <c r="G114" s="36"/>
      <c r="H114" s="36"/>
      <c r="I114" s="36"/>
      <c r="J114" s="36"/>
      <c r="K114" s="36"/>
      <c r="L114" s="36">
        <v>0</v>
      </c>
      <c r="M114" s="36">
        <v>0</v>
      </c>
      <c r="N114" s="36">
        <v>0</v>
      </c>
      <c r="O114" s="36">
        <v>0</v>
      </c>
      <c r="P114" s="36">
        <v>0</v>
      </c>
      <c r="Q114" s="36">
        <v>2437.88</v>
      </c>
      <c r="R114" s="36">
        <f>SUM(D114:Q114)</f>
        <v>2437.88</v>
      </c>
      <c r="S114" s="36">
        <f>+C114-R114</f>
        <v>7562.12</v>
      </c>
      <c r="T114" s="2"/>
      <c r="U114" s="75"/>
    </row>
    <row r="115" spans="1:21" ht="16.5" customHeight="1" x14ac:dyDescent="0.2">
      <c r="A115" s="61">
        <v>362</v>
      </c>
      <c r="B115" s="62" t="s">
        <v>116</v>
      </c>
      <c r="C115" s="26">
        <f>SUM(C116:C118)</f>
        <v>60000</v>
      </c>
      <c r="D115" s="26">
        <f>SUM(D116:D118)</f>
        <v>0</v>
      </c>
      <c r="E115" s="26"/>
      <c r="F115" s="26"/>
      <c r="G115" s="26"/>
      <c r="H115" s="26"/>
      <c r="I115" s="26"/>
      <c r="J115" s="26"/>
      <c r="K115" s="26"/>
      <c r="L115" s="26">
        <f t="shared" ref="L115:Q115" si="38">SUM(L116:L118)</f>
        <v>0</v>
      </c>
      <c r="M115" s="26">
        <f t="shared" si="38"/>
        <v>0</v>
      </c>
      <c r="N115" s="26">
        <f t="shared" si="38"/>
        <v>0</v>
      </c>
      <c r="O115" s="26">
        <f t="shared" si="38"/>
        <v>0</v>
      </c>
      <c r="P115" s="26">
        <f t="shared" si="38"/>
        <v>501.5</v>
      </c>
      <c r="Q115" s="26">
        <f t="shared" si="38"/>
        <v>6391.12</v>
      </c>
      <c r="R115" s="26">
        <f>SUM(R116:R118)</f>
        <v>6892.6200000000008</v>
      </c>
      <c r="S115" s="26">
        <f>SUM(C115-R115)</f>
        <v>53107.38</v>
      </c>
      <c r="T115" s="40"/>
      <c r="U115" s="45"/>
    </row>
    <row r="116" spans="1:21" ht="16.5" customHeight="1" x14ac:dyDescent="0.2">
      <c r="A116" s="50">
        <v>3621</v>
      </c>
      <c r="B116" s="71" t="s">
        <v>117</v>
      </c>
      <c r="C116" s="77">
        <v>20000</v>
      </c>
      <c r="D116" s="36">
        <v>0</v>
      </c>
      <c r="E116" s="46"/>
      <c r="F116" s="46"/>
      <c r="G116" s="46"/>
      <c r="H116" s="46"/>
      <c r="I116" s="46"/>
      <c r="J116" s="46"/>
      <c r="K116" s="46"/>
      <c r="L116" s="36">
        <v>0</v>
      </c>
      <c r="M116" s="36">
        <v>0</v>
      </c>
      <c r="N116" s="36">
        <v>0</v>
      </c>
      <c r="O116" s="36">
        <v>0</v>
      </c>
      <c r="P116" s="36">
        <v>0</v>
      </c>
      <c r="Q116" s="46">
        <v>0</v>
      </c>
      <c r="R116" s="36">
        <f>SUM(D116:Q116)</f>
        <v>0</v>
      </c>
      <c r="S116" s="36">
        <f>+C116-R116</f>
        <v>20000</v>
      </c>
      <c r="T116" s="2"/>
      <c r="U116" s="75"/>
    </row>
    <row r="117" spans="1:21" ht="16.5" customHeight="1" x14ac:dyDescent="0.2">
      <c r="A117" s="50">
        <v>3622</v>
      </c>
      <c r="B117" s="71" t="s">
        <v>118</v>
      </c>
      <c r="C117" s="77">
        <v>20000</v>
      </c>
      <c r="D117" s="36">
        <v>0</v>
      </c>
      <c r="E117" s="46"/>
      <c r="F117" s="46"/>
      <c r="G117" s="46"/>
      <c r="H117" s="46"/>
      <c r="I117" s="46"/>
      <c r="J117" s="46"/>
      <c r="K117" s="46"/>
      <c r="L117" s="36">
        <v>0</v>
      </c>
      <c r="M117" s="36">
        <v>0</v>
      </c>
      <c r="N117" s="36">
        <v>0</v>
      </c>
      <c r="O117" s="36">
        <v>0</v>
      </c>
      <c r="P117" s="46">
        <v>501.5</v>
      </c>
      <c r="Q117" s="33">
        <v>856.11</v>
      </c>
      <c r="R117" s="36">
        <f>SUM(D117:Q117)</f>
        <v>1357.6100000000001</v>
      </c>
      <c r="S117" s="36">
        <f>+C117-R117</f>
        <v>18642.39</v>
      </c>
      <c r="T117" s="2"/>
      <c r="U117" s="75"/>
    </row>
    <row r="118" spans="1:21" ht="16.5" customHeight="1" x14ac:dyDescent="0.2">
      <c r="A118" s="50">
        <v>3623</v>
      </c>
      <c r="B118" s="71" t="s">
        <v>119</v>
      </c>
      <c r="C118" s="77">
        <v>20000</v>
      </c>
      <c r="D118" s="36">
        <v>0</v>
      </c>
      <c r="E118" s="46"/>
      <c r="F118" s="46"/>
      <c r="G118" s="46"/>
      <c r="H118" s="46"/>
      <c r="I118" s="46"/>
      <c r="J118" s="46"/>
      <c r="K118" s="46"/>
      <c r="L118" s="36">
        <v>0</v>
      </c>
      <c r="M118" s="36">
        <v>0</v>
      </c>
      <c r="N118" s="36">
        <v>0</v>
      </c>
      <c r="O118" s="36">
        <v>0</v>
      </c>
      <c r="P118" s="36">
        <v>0</v>
      </c>
      <c r="Q118" s="33">
        <v>5535.01</v>
      </c>
      <c r="R118" s="36">
        <f>SUM(D118:Q118)</f>
        <v>5535.01</v>
      </c>
      <c r="S118" s="36">
        <f>+C118-R118</f>
        <v>14464.99</v>
      </c>
      <c r="T118" s="2"/>
      <c r="U118" s="75"/>
    </row>
    <row r="119" spans="1:21" ht="16.5" customHeight="1" x14ac:dyDescent="0.2">
      <c r="A119" s="61">
        <v>363</v>
      </c>
      <c r="B119" s="62" t="s">
        <v>120</v>
      </c>
      <c r="C119" s="62">
        <f>SUM(C120:C123)</f>
        <v>280000</v>
      </c>
      <c r="D119" s="62">
        <f>SUM(D120:D124)</f>
        <v>1725</v>
      </c>
      <c r="E119" s="62"/>
      <c r="F119" s="62"/>
      <c r="G119" s="62"/>
      <c r="H119" s="62"/>
      <c r="I119" s="62"/>
      <c r="J119" s="62"/>
      <c r="K119" s="62"/>
      <c r="L119" s="62">
        <f t="shared" ref="L119:Q119" si="39">SUM(L120:L124)</f>
        <v>3089.61</v>
      </c>
      <c r="M119" s="62">
        <f t="shared" si="39"/>
        <v>150</v>
      </c>
      <c r="N119" s="62">
        <f t="shared" si="39"/>
        <v>34197.54</v>
      </c>
      <c r="O119" s="62">
        <f t="shared" si="39"/>
        <v>686</v>
      </c>
      <c r="P119" s="62">
        <f t="shared" si="39"/>
        <v>0</v>
      </c>
      <c r="Q119" s="62">
        <f t="shared" si="39"/>
        <v>1715.99</v>
      </c>
      <c r="R119" s="26">
        <f>SUM(R120:R124)</f>
        <v>41564.14</v>
      </c>
      <c r="S119" s="26">
        <f>SUM(C119-R119)</f>
        <v>238435.86</v>
      </c>
      <c r="T119" s="40"/>
      <c r="U119" s="45"/>
    </row>
    <row r="120" spans="1:21" ht="16.5" customHeight="1" x14ac:dyDescent="0.2">
      <c r="A120" s="50">
        <v>3631</v>
      </c>
      <c r="B120" s="71" t="s">
        <v>121</v>
      </c>
      <c r="C120" s="77">
        <v>10000</v>
      </c>
      <c r="D120" s="36">
        <v>0</v>
      </c>
      <c r="E120" s="36">
        <v>0</v>
      </c>
      <c r="F120" s="36">
        <v>0</v>
      </c>
      <c r="G120" s="36">
        <v>0</v>
      </c>
      <c r="H120" s="36">
        <v>0</v>
      </c>
      <c r="I120" s="36">
        <v>0</v>
      </c>
      <c r="J120" s="36">
        <v>0</v>
      </c>
      <c r="K120" s="36">
        <v>0</v>
      </c>
      <c r="L120" s="36">
        <v>0</v>
      </c>
      <c r="M120" s="36">
        <v>0</v>
      </c>
      <c r="N120" s="36">
        <v>0</v>
      </c>
      <c r="O120" s="36">
        <v>0</v>
      </c>
      <c r="P120" s="36">
        <v>0</v>
      </c>
      <c r="Q120" s="46">
        <v>0</v>
      </c>
      <c r="R120" s="36">
        <f t="shared" ref="R120:R128" si="40">SUM(D120:Q120)</f>
        <v>0</v>
      </c>
      <c r="S120" s="36">
        <f>+C120-R120</f>
        <v>10000</v>
      </c>
      <c r="T120" s="2"/>
      <c r="U120" s="75"/>
    </row>
    <row r="121" spans="1:21" ht="16.5" customHeight="1" x14ac:dyDescent="0.2">
      <c r="A121" s="50">
        <v>3632</v>
      </c>
      <c r="B121" s="71" t="s">
        <v>122</v>
      </c>
      <c r="C121" s="77">
        <v>10000</v>
      </c>
      <c r="D121" s="36">
        <v>0</v>
      </c>
      <c r="E121" s="36">
        <v>0</v>
      </c>
      <c r="F121" s="36">
        <v>0</v>
      </c>
      <c r="G121" s="36">
        <v>0</v>
      </c>
      <c r="H121" s="36">
        <v>0</v>
      </c>
      <c r="I121" s="36">
        <v>0</v>
      </c>
      <c r="J121" s="36">
        <v>0</v>
      </c>
      <c r="K121" s="36">
        <v>0</v>
      </c>
      <c r="L121" s="36">
        <v>0</v>
      </c>
      <c r="M121" s="36">
        <v>0</v>
      </c>
      <c r="N121" s="36">
        <v>0</v>
      </c>
      <c r="O121" s="36">
        <v>0</v>
      </c>
      <c r="P121" s="36">
        <v>0</v>
      </c>
      <c r="Q121" s="33">
        <v>0</v>
      </c>
      <c r="R121" s="36">
        <f t="shared" si="40"/>
        <v>0</v>
      </c>
      <c r="S121" s="36">
        <f>+C121-R121</f>
        <v>10000</v>
      </c>
      <c r="T121" s="2"/>
      <c r="U121" s="75"/>
    </row>
    <row r="122" spans="1:21" ht="16.5" customHeight="1" x14ac:dyDescent="0.2">
      <c r="A122" s="50">
        <v>3633</v>
      </c>
      <c r="B122" s="71" t="s">
        <v>123</v>
      </c>
      <c r="C122" s="77">
        <v>60000</v>
      </c>
      <c r="D122" s="46">
        <v>1725</v>
      </c>
      <c r="E122" s="46"/>
      <c r="F122" s="46"/>
      <c r="G122" s="46"/>
      <c r="H122" s="46"/>
      <c r="I122" s="46"/>
      <c r="J122" s="46"/>
      <c r="K122" s="46"/>
      <c r="L122" s="46">
        <v>3089.61</v>
      </c>
      <c r="M122" s="46">
        <v>150</v>
      </c>
      <c r="N122" s="46">
        <v>34197.54</v>
      </c>
      <c r="O122" s="46">
        <v>686</v>
      </c>
      <c r="P122" s="36">
        <v>0</v>
      </c>
      <c r="Q122" s="71">
        <v>0</v>
      </c>
      <c r="R122" s="36">
        <f t="shared" si="40"/>
        <v>39848.15</v>
      </c>
      <c r="S122" s="33">
        <f>+C122-R122</f>
        <v>20151.849999999999</v>
      </c>
      <c r="T122" s="2"/>
      <c r="U122" s="45"/>
    </row>
    <row r="123" spans="1:21" ht="16.5" customHeight="1" x14ac:dyDescent="0.2">
      <c r="A123" s="50">
        <v>3634</v>
      </c>
      <c r="B123" s="71" t="s">
        <v>124</v>
      </c>
      <c r="C123" s="77">
        <v>200000</v>
      </c>
      <c r="D123" s="33">
        <v>0</v>
      </c>
      <c r="E123" s="36">
        <v>0</v>
      </c>
      <c r="F123" s="36">
        <v>0</v>
      </c>
      <c r="G123" s="36">
        <v>0</v>
      </c>
      <c r="H123" s="36">
        <v>0</v>
      </c>
      <c r="I123" s="36">
        <v>0</v>
      </c>
      <c r="J123" s="36">
        <v>0</v>
      </c>
      <c r="K123" s="36">
        <v>0</v>
      </c>
      <c r="L123" s="36">
        <v>0</v>
      </c>
      <c r="M123" s="36">
        <v>0</v>
      </c>
      <c r="N123" s="36">
        <v>0</v>
      </c>
      <c r="O123" s="36">
        <v>0</v>
      </c>
      <c r="P123" s="36">
        <v>0</v>
      </c>
      <c r="Q123" s="71">
        <v>1715.99</v>
      </c>
      <c r="R123" s="36">
        <f t="shared" si="40"/>
        <v>1715.99</v>
      </c>
      <c r="S123" s="33">
        <f>+C123-R123</f>
        <v>198284.01</v>
      </c>
      <c r="T123" s="2"/>
      <c r="U123" s="45"/>
    </row>
    <row r="124" spans="1:21" ht="16.5" customHeight="1" x14ac:dyDescent="0.2">
      <c r="A124" s="50">
        <v>3636</v>
      </c>
      <c r="B124" s="71" t="s">
        <v>125</v>
      </c>
      <c r="C124" s="77">
        <v>0</v>
      </c>
      <c r="D124" s="36">
        <v>0</v>
      </c>
      <c r="E124" s="36">
        <v>0</v>
      </c>
      <c r="F124" s="36">
        <v>0</v>
      </c>
      <c r="G124" s="36">
        <v>0</v>
      </c>
      <c r="H124" s="36">
        <v>0</v>
      </c>
      <c r="I124" s="36">
        <v>0</v>
      </c>
      <c r="J124" s="36">
        <v>0</v>
      </c>
      <c r="K124" s="36">
        <v>0</v>
      </c>
      <c r="L124" s="36">
        <v>0</v>
      </c>
      <c r="M124" s="36">
        <v>0</v>
      </c>
      <c r="N124" s="36">
        <v>0</v>
      </c>
      <c r="O124" s="36">
        <v>0</v>
      </c>
      <c r="P124" s="36">
        <v>0</v>
      </c>
      <c r="Q124" s="71">
        <v>0</v>
      </c>
      <c r="R124" s="36">
        <f t="shared" si="40"/>
        <v>0</v>
      </c>
      <c r="S124" s="33">
        <f>+C124-R124</f>
        <v>0</v>
      </c>
      <c r="T124" s="2"/>
      <c r="U124" s="45"/>
    </row>
    <row r="125" spans="1:21" ht="16.5" customHeight="1" x14ac:dyDescent="0.2">
      <c r="A125" s="61">
        <v>364</v>
      </c>
      <c r="B125" s="62" t="s">
        <v>126</v>
      </c>
      <c r="C125" s="62">
        <f>SUM(C126:C128)</f>
        <v>40000</v>
      </c>
      <c r="D125" s="62">
        <f>SUM(D128:D128)</f>
        <v>0</v>
      </c>
      <c r="E125" s="62"/>
      <c r="F125" s="62"/>
      <c r="G125" s="62"/>
      <c r="H125" s="62"/>
      <c r="I125" s="62"/>
      <c r="J125" s="62"/>
      <c r="K125" s="62"/>
      <c r="L125" s="62">
        <f t="shared" ref="L125:Q125" si="41">SUM(L128:L128)</f>
        <v>0</v>
      </c>
      <c r="M125" s="62">
        <f t="shared" si="41"/>
        <v>0</v>
      </c>
      <c r="N125" s="62">
        <f t="shared" si="41"/>
        <v>0</v>
      </c>
      <c r="O125" s="62">
        <f t="shared" si="41"/>
        <v>0</v>
      </c>
      <c r="P125" s="62">
        <f t="shared" si="41"/>
        <v>0</v>
      </c>
      <c r="Q125" s="62">
        <f t="shared" si="41"/>
        <v>0</v>
      </c>
      <c r="R125" s="26">
        <f t="shared" si="40"/>
        <v>0</v>
      </c>
      <c r="S125" s="26">
        <f>SUM(C125-R125)</f>
        <v>40000</v>
      </c>
      <c r="T125" s="2"/>
      <c r="U125" s="45"/>
    </row>
    <row r="126" spans="1:21" ht="16.5" customHeight="1" x14ac:dyDescent="0.2">
      <c r="A126" s="50">
        <v>3644</v>
      </c>
      <c r="B126" s="71" t="s">
        <v>127</v>
      </c>
      <c r="C126" s="77">
        <v>15000</v>
      </c>
      <c r="D126" s="36">
        <v>0</v>
      </c>
      <c r="E126" s="36">
        <v>0</v>
      </c>
      <c r="F126" s="36">
        <v>0</v>
      </c>
      <c r="G126" s="36">
        <v>0</v>
      </c>
      <c r="H126" s="36">
        <v>0</v>
      </c>
      <c r="I126" s="36">
        <v>0</v>
      </c>
      <c r="J126" s="36">
        <v>0</v>
      </c>
      <c r="K126" s="36">
        <v>0</v>
      </c>
      <c r="L126" s="36">
        <v>0</v>
      </c>
      <c r="M126" s="36">
        <v>0</v>
      </c>
      <c r="N126" s="36">
        <v>0</v>
      </c>
      <c r="O126" s="36">
        <v>0</v>
      </c>
      <c r="P126" s="36">
        <v>0</v>
      </c>
      <c r="Q126" s="36">
        <v>0</v>
      </c>
      <c r="R126" s="36">
        <f t="shared" si="40"/>
        <v>0</v>
      </c>
      <c r="S126" s="33">
        <f>+C126-R126</f>
        <v>15000</v>
      </c>
      <c r="T126" s="2"/>
      <c r="U126" s="75"/>
    </row>
    <row r="127" spans="1:21" ht="16.5" customHeight="1" x14ac:dyDescent="0.2">
      <c r="A127" s="50">
        <v>3647</v>
      </c>
      <c r="B127" s="71" t="s">
        <v>128</v>
      </c>
      <c r="C127" s="77">
        <v>15000</v>
      </c>
      <c r="D127" s="36">
        <v>0</v>
      </c>
      <c r="E127" s="36">
        <v>0</v>
      </c>
      <c r="F127" s="36">
        <v>0</v>
      </c>
      <c r="G127" s="36">
        <v>0</v>
      </c>
      <c r="H127" s="36">
        <v>0</v>
      </c>
      <c r="I127" s="36">
        <v>0</v>
      </c>
      <c r="J127" s="36">
        <v>0</v>
      </c>
      <c r="K127" s="36">
        <v>0</v>
      </c>
      <c r="L127" s="36">
        <v>0</v>
      </c>
      <c r="M127" s="36">
        <v>0</v>
      </c>
      <c r="N127" s="36">
        <v>0</v>
      </c>
      <c r="O127" s="36">
        <v>0</v>
      </c>
      <c r="P127" s="36">
        <v>0</v>
      </c>
      <c r="Q127" s="36">
        <v>0</v>
      </c>
      <c r="R127" s="36">
        <f t="shared" si="40"/>
        <v>0</v>
      </c>
      <c r="S127" s="33">
        <f>+C127-R127</f>
        <v>15000</v>
      </c>
      <c r="T127" s="2"/>
      <c r="U127" s="75"/>
    </row>
    <row r="128" spans="1:21" ht="16.5" customHeight="1" x14ac:dyDescent="0.2">
      <c r="A128" s="50">
        <v>3649</v>
      </c>
      <c r="B128" s="71" t="s">
        <v>129</v>
      </c>
      <c r="C128" s="77">
        <v>10000</v>
      </c>
      <c r="D128" s="36">
        <v>0</v>
      </c>
      <c r="E128" s="36">
        <v>0</v>
      </c>
      <c r="F128" s="36">
        <v>0</v>
      </c>
      <c r="G128" s="36">
        <v>0</v>
      </c>
      <c r="H128" s="36">
        <v>0</v>
      </c>
      <c r="I128" s="36">
        <v>0</v>
      </c>
      <c r="J128" s="36">
        <v>0</v>
      </c>
      <c r="K128" s="36">
        <v>0</v>
      </c>
      <c r="L128" s="36">
        <v>0</v>
      </c>
      <c r="M128" s="36">
        <v>0</v>
      </c>
      <c r="N128" s="36">
        <v>0</v>
      </c>
      <c r="O128" s="36">
        <v>0</v>
      </c>
      <c r="P128" s="36">
        <v>0</v>
      </c>
      <c r="Q128" s="36">
        <v>0</v>
      </c>
      <c r="R128" s="36">
        <f t="shared" si="40"/>
        <v>0</v>
      </c>
      <c r="S128" s="33">
        <f>+C128-R128</f>
        <v>10000</v>
      </c>
      <c r="T128" s="2"/>
      <c r="U128" s="75"/>
    </row>
    <row r="129" spans="1:21" ht="25.5" x14ac:dyDescent="0.2">
      <c r="A129" s="48">
        <v>37</v>
      </c>
      <c r="B129" s="54" t="s">
        <v>130</v>
      </c>
      <c r="C129" s="22">
        <f>SUM(C130+C136)</f>
        <v>9363822</v>
      </c>
      <c r="D129" s="22">
        <f>+D130+D136</f>
        <v>571100</v>
      </c>
      <c r="E129" s="22">
        <f t="shared" ref="E129:Q129" si="42">+E130+E136</f>
        <v>0</v>
      </c>
      <c r="F129" s="22">
        <f t="shared" si="42"/>
        <v>0</v>
      </c>
      <c r="G129" s="22">
        <f t="shared" si="42"/>
        <v>0</v>
      </c>
      <c r="H129" s="22">
        <f t="shared" si="42"/>
        <v>0</v>
      </c>
      <c r="I129" s="22">
        <f t="shared" si="42"/>
        <v>0</v>
      </c>
      <c r="J129" s="22">
        <f t="shared" si="42"/>
        <v>0</v>
      </c>
      <c r="K129" s="22">
        <f t="shared" si="42"/>
        <v>0</v>
      </c>
      <c r="L129" s="22">
        <f t="shared" si="42"/>
        <v>674683</v>
      </c>
      <c r="M129" s="22">
        <f t="shared" si="42"/>
        <v>597482</v>
      </c>
      <c r="N129" s="22">
        <f t="shared" si="42"/>
        <v>676432.44</v>
      </c>
      <c r="O129" s="22">
        <f t="shared" si="42"/>
        <v>676330</v>
      </c>
      <c r="P129" s="22">
        <f t="shared" si="42"/>
        <v>625118.03</v>
      </c>
      <c r="Q129" s="22">
        <f t="shared" si="42"/>
        <v>942971.88</v>
      </c>
      <c r="R129" s="22">
        <f>+R130+R136</f>
        <v>4764117.3499999996</v>
      </c>
      <c r="S129" s="22">
        <f>SUM(C129-R129)</f>
        <v>4599704.6500000004</v>
      </c>
      <c r="T129" s="2"/>
      <c r="U129" s="45"/>
    </row>
    <row r="130" spans="1:21" ht="16.5" customHeight="1" x14ac:dyDescent="0.2">
      <c r="A130" s="61">
        <v>371</v>
      </c>
      <c r="B130" s="62" t="s">
        <v>131</v>
      </c>
      <c r="C130" s="62">
        <f>SUM(C131:C135)</f>
        <v>9090822</v>
      </c>
      <c r="D130" s="62">
        <f>SUM(D131:D135)</f>
        <v>571100</v>
      </c>
      <c r="E130" s="62">
        <f t="shared" ref="E130:P130" si="43">SUM(E131:E135)</f>
        <v>0</v>
      </c>
      <c r="F130" s="62">
        <f t="shared" si="43"/>
        <v>0</v>
      </c>
      <c r="G130" s="62">
        <f t="shared" si="43"/>
        <v>0</v>
      </c>
      <c r="H130" s="62">
        <f t="shared" si="43"/>
        <v>0</v>
      </c>
      <c r="I130" s="62">
        <f t="shared" si="43"/>
        <v>0</v>
      </c>
      <c r="J130" s="62">
        <f t="shared" si="43"/>
        <v>0</v>
      </c>
      <c r="K130" s="62">
        <f t="shared" si="43"/>
        <v>0</v>
      </c>
      <c r="L130" s="62">
        <f t="shared" si="43"/>
        <v>674683</v>
      </c>
      <c r="M130" s="62">
        <f t="shared" si="43"/>
        <v>597482</v>
      </c>
      <c r="N130" s="62">
        <f t="shared" si="43"/>
        <v>642150</v>
      </c>
      <c r="O130" s="62">
        <f t="shared" si="43"/>
        <v>676330</v>
      </c>
      <c r="P130" s="62">
        <f t="shared" si="43"/>
        <v>620460</v>
      </c>
      <c r="Q130" s="62">
        <f>SUM(Q131:Q135)</f>
        <v>929786.6</v>
      </c>
      <c r="R130" s="26">
        <f>SUM(R131:R135)</f>
        <v>4711991.5999999996</v>
      </c>
      <c r="S130" s="26">
        <f t="shared" ref="S130:S137" si="44">+C130-R130</f>
        <v>4378830.4000000004</v>
      </c>
      <c r="T130" s="40"/>
      <c r="U130" s="45"/>
    </row>
    <row r="131" spans="1:21" ht="16.5" customHeight="1" x14ac:dyDescent="0.2">
      <c r="A131" s="50">
        <v>3711</v>
      </c>
      <c r="B131" s="71" t="s">
        <v>132</v>
      </c>
      <c r="C131" s="77">
        <v>4600000</v>
      </c>
      <c r="D131" s="77">
        <v>331900</v>
      </c>
      <c r="E131" s="77"/>
      <c r="F131" s="77"/>
      <c r="G131" s="77"/>
      <c r="H131" s="77"/>
      <c r="I131" s="77"/>
      <c r="J131" s="77"/>
      <c r="K131" s="77"/>
      <c r="L131" s="77">
        <v>350982</v>
      </c>
      <c r="M131" s="77">
        <v>335700</v>
      </c>
      <c r="N131" s="77">
        <v>333900</v>
      </c>
      <c r="O131" s="77">
        <v>331960</v>
      </c>
      <c r="P131" s="77">
        <v>334700</v>
      </c>
      <c r="Q131" s="77">
        <v>360400</v>
      </c>
      <c r="R131" s="36">
        <f>SUM(D131:Q131)</f>
        <v>2379542</v>
      </c>
      <c r="S131" s="71">
        <f t="shared" si="44"/>
        <v>2220458</v>
      </c>
      <c r="T131" s="2"/>
      <c r="U131" s="75"/>
    </row>
    <row r="132" spans="1:21" ht="16.5" customHeight="1" x14ac:dyDescent="0.2">
      <c r="A132" s="50">
        <v>3712</v>
      </c>
      <c r="B132" s="71" t="s">
        <v>133</v>
      </c>
      <c r="C132" s="77">
        <v>4190822</v>
      </c>
      <c r="D132" s="77">
        <v>239200</v>
      </c>
      <c r="E132" s="77"/>
      <c r="F132" s="77"/>
      <c r="G132" s="77"/>
      <c r="H132" s="77"/>
      <c r="I132" s="77"/>
      <c r="J132" s="77"/>
      <c r="K132" s="77"/>
      <c r="L132" s="77">
        <v>323701</v>
      </c>
      <c r="M132" s="77">
        <v>261782</v>
      </c>
      <c r="N132" s="77">
        <v>308250</v>
      </c>
      <c r="O132" s="77">
        <v>344370</v>
      </c>
      <c r="P132" s="77">
        <v>285760</v>
      </c>
      <c r="Q132" s="77">
        <v>568910</v>
      </c>
      <c r="R132" s="36">
        <f>SUM(D132:Q132)</f>
        <v>2331973</v>
      </c>
      <c r="S132" s="71">
        <f t="shared" si="44"/>
        <v>1858849</v>
      </c>
      <c r="T132" s="2"/>
      <c r="U132" s="75"/>
    </row>
    <row r="133" spans="1:21" ht="16.5" customHeight="1" x14ac:dyDescent="0.2">
      <c r="A133" s="50">
        <v>3713</v>
      </c>
      <c r="B133" s="71" t="s">
        <v>134</v>
      </c>
      <c r="C133" s="77">
        <v>0</v>
      </c>
      <c r="D133" s="78">
        <v>0</v>
      </c>
      <c r="E133" s="78">
        <v>0</v>
      </c>
      <c r="F133" s="78">
        <v>0</v>
      </c>
      <c r="G133" s="78">
        <v>0</v>
      </c>
      <c r="H133" s="78">
        <v>0</v>
      </c>
      <c r="I133" s="78">
        <v>0</v>
      </c>
      <c r="J133" s="78">
        <v>0</v>
      </c>
      <c r="K133" s="78">
        <v>0</v>
      </c>
      <c r="L133" s="78">
        <v>0</v>
      </c>
      <c r="M133" s="78">
        <v>0</v>
      </c>
      <c r="N133" s="78">
        <v>0</v>
      </c>
      <c r="O133" s="78">
        <v>0</v>
      </c>
      <c r="P133" s="78">
        <v>0</v>
      </c>
      <c r="Q133" s="78">
        <v>0</v>
      </c>
      <c r="R133" s="36">
        <f>SUM(D133:Q133)</f>
        <v>0</v>
      </c>
      <c r="S133" s="71">
        <f t="shared" si="44"/>
        <v>0</v>
      </c>
      <c r="T133" s="2"/>
      <c r="U133" s="75"/>
    </row>
    <row r="134" spans="1:21" ht="16.5" customHeight="1" x14ac:dyDescent="0.2">
      <c r="A134" s="50">
        <v>3715</v>
      </c>
      <c r="B134" s="71" t="s">
        <v>135</v>
      </c>
      <c r="C134" s="77">
        <v>0</v>
      </c>
      <c r="D134" s="78">
        <v>0</v>
      </c>
      <c r="E134" s="78">
        <v>0</v>
      </c>
      <c r="F134" s="78">
        <v>0</v>
      </c>
      <c r="G134" s="78">
        <v>0</v>
      </c>
      <c r="H134" s="78">
        <v>0</v>
      </c>
      <c r="I134" s="78">
        <v>0</v>
      </c>
      <c r="J134" s="78">
        <v>0</v>
      </c>
      <c r="K134" s="78">
        <v>0</v>
      </c>
      <c r="L134" s="78">
        <v>0</v>
      </c>
      <c r="M134" s="78">
        <v>0</v>
      </c>
      <c r="N134" s="78">
        <v>0</v>
      </c>
      <c r="O134" s="78">
        <v>0</v>
      </c>
      <c r="P134" s="78">
        <v>0</v>
      </c>
      <c r="Q134" s="78">
        <v>0</v>
      </c>
      <c r="R134" s="36">
        <f>SUM(D134:Q134)</f>
        <v>0</v>
      </c>
      <c r="S134" s="71">
        <f t="shared" si="44"/>
        <v>0</v>
      </c>
      <c r="T134" s="2"/>
      <c r="U134" s="75"/>
    </row>
    <row r="135" spans="1:21" x14ac:dyDescent="0.2">
      <c r="A135" s="50">
        <v>3716</v>
      </c>
      <c r="B135" s="71" t="s">
        <v>136</v>
      </c>
      <c r="C135" s="78">
        <v>300000</v>
      </c>
      <c r="D135" s="78">
        <v>0</v>
      </c>
      <c r="E135" s="79"/>
      <c r="F135" s="79"/>
      <c r="G135" s="79"/>
      <c r="H135" s="79"/>
      <c r="I135" s="79"/>
      <c r="J135" s="79"/>
      <c r="K135" s="79"/>
      <c r="L135" s="78">
        <v>0</v>
      </c>
      <c r="M135" s="78">
        <v>0</v>
      </c>
      <c r="N135" s="78">
        <v>0</v>
      </c>
      <c r="O135" s="78">
        <v>0</v>
      </c>
      <c r="P135" s="78">
        <v>0</v>
      </c>
      <c r="Q135" s="30">
        <v>476.6</v>
      </c>
      <c r="R135" s="36">
        <f>SUM(D135:Q135)</f>
        <v>476.6</v>
      </c>
      <c r="S135" s="71">
        <f t="shared" si="44"/>
        <v>299523.40000000002</v>
      </c>
      <c r="T135" s="2"/>
      <c r="U135" s="45"/>
    </row>
    <row r="136" spans="1:21" x14ac:dyDescent="0.2">
      <c r="A136" s="61">
        <v>372</v>
      </c>
      <c r="B136" s="62" t="s">
        <v>137</v>
      </c>
      <c r="C136" s="62">
        <f>SUM(C137:C137)</f>
        <v>273000</v>
      </c>
      <c r="D136" s="79">
        <f>SUM(D137)</f>
        <v>0</v>
      </c>
      <c r="E136" s="79">
        <v>0</v>
      </c>
      <c r="F136" s="79">
        <v>0</v>
      </c>
      <c r="G136" s="79">
        <v>0</v>
      </c>
      <c r="H136" s="79">
        <v>0</v>
      </c>
      <c r="I136" s="79">
        <v>0</v>
      </c>
      <c r="J136" s="79">
        <v>0</v>
      </c>
      <c r="K136" s="79">
        <v>0</v>
      </c>
      <c r="L136" s="79">
        <f t="shared" ref="L136:Q136" si="45">SUM(L137)</f>
        <v>0</v>
      </c>
      <c r="M136" s="79">
        <f t="shared" si="45"/>
        <v>0</v>
      </c>
      <c r="N136" s="79">
        <f t="shared" si="45"/>
        <v>34282.44</v>
      </c>
      <c r="O136" s="79">
        <f t="shared" si="45"/>
        <v>0</v>
      </c>
      <c r="P136" s="79">
        <f t="shared" si="45"/>
        <v>4658.03</v>
      </c>
      <c r="Q136" s="79">
        <f t="shared" si="45"/>
        <v>13185.279999999999</v>
      </c>
      <c r="R136" s="26">
        <f>SUM(R137)</f>
        <v>52125.75</v>
      </c>
      <c r="S136" s="26">
        <f t="shared" si="44"/>
        <v>220874.25</v>
      </c>
      <c r="T136" s="40"/>
      <c r="U136" s="76"/>
    </row>
    <row r="137" spans="1:21" ht="14.25" customHeight="1" x14ac:dyDescent="0.2">
      <c r="A137" s="50">
        <v>3725</v>
      </c>
      <c r="B137" s="72" t="s">
        <v>138</v>
      </c>
      <c r="C137" s="77">
        <v>273000</v>
      </c>
      <c r="D137" s="78">
        <v>0</v>
      </c>
      <c r="E137" s="78">
        <v>0</v>
      </c>
      <c r="F137" s="78">
        <v>0</v>
      </c>
      <c r="G137" s="78">
        <v>0</v>
      </c>
      <c r="H137" s="78">
        <v>0</v>
      </c>
      <c r="I137" s="78">
        <v>0</v>
      </c>
      <c r="J137" s="78">
        <v>0</v>
      </c>
      <c r="K137" s="78">
        <v>0</v>
      </c>
      <c r="L137" s="78">
        <v>0</v>
      </c>
      <c r="M137" s="78">
        <v>0</v>
      </c>
      <c r="N137" s="80">
        <v>34282.44</v>
      </c>
      <c r="O137" s="78">
        <v>0</v>
      </c>
      <c r="P137" s="81">
        <v>4658.03</v>
      </c>
      <c r="Q137" s="78">
        <v>13185.279999999999</v>
      </c>
      <c r="R137" s="36">
        <f>SUM(D137:Q137)</f>
        <v>52125.75</v>
      </c>
      <c r="S137" s="71">
        <f t="shared" si="44"/>
        <v>220874.25</v>
      </c>
      <c r="T137" s="2"/>
      <c r="U137" s="45"/>
    </row>
    <row r="138" spans="1:21" x14ac:dyDescent="0.2">
      <c r="A138" s="82">
        <v>39</v>
      </c>
      <c r="B138" s="54" t="s">
        <v>139</v>
      </c>
      <c r="C138" s="83">
        <f>SUM(C139:C145)</f>
        <v>10360739.370000001</v>
      </c>
      <c r="D138" s="83">
        <f>SUM(D139:D145)</f>
        <v>36143.800000000003</v>
      </c>
      <c r="E138" s="84"/>
      <c r="F138" s="84"/>
      <c r="G138" s="84"/>
      <c r="H138" s="84"/>
      <c r="I138" s="84"/>
      <c r="J138" s="84"/>
      <c r="K138" s="84"/>
      <c r="L138" s="83">
        <f t="shared" ref="L138:Q138" si="46">SUM(L139:L145)</f>
        <v>58836</v>
      </c>
      <c r="M138" s="83">
        <f t="shared" si="46"/>
        <v>46576</v>
      </c>
      <c r="N138" s="83">
        <f t="shared" si="46"/>
        <v>560931</v>
      </c>
      <c r="O138" s="83">
        <f t="shared" si="46"/>
        <v>1296796.82</v>
      </c>
      <c r="P138" s="83">
        <f t="shared" si="46"/>
        <v>927587.5199999999</v>
      </c>
      <c r="Q138" s="83">
        <f t="shared" si="46"/>
        <v>422687.22839999996</v>
      </c>
      <c r="R138" s="22">
        <f>SUM(R139:R145)</f>
        <v>3349558.3683999996</v>
      </c>
      <c r="S138" s="22">
        <f>SUM(C138-R138)</f>
        <v>7011181.001600001</v>
      </c>
      <c r="T138" s="2"/>
      <c r="U138" s="45"/>
    </row>
    <row r="139" spans="1:21" x14ac:dyDescent="0.2">
      <c r="A139" s="50">
        <v>391</v>
      </c>
      <c r="B139" s="72" t="s">
        <v>140</v>
      </c>
      <c r="C139" s="40">
        <v>394870.98</v>
      </c>
      <c r="D139" s="40">
        <v>0</v>
      </c>
      <c r="E139" s="40"/>
      <c r="F139" s="40"/>
      <c r="G139" s="40"/>
      <c r="H139" s="85"/>
      <c r="I139" s="85"/>
      <c r="J139" s="85"/>
      <c r="K139" s="85"/>
      <c r="L139" s="40">
        <v>0</v>
      </c>
      <c r="M139" s="40">
        <v>0</v>
      </c>
      <c r="N139" s="86">
        <v>5677.48</v>
      </c>
      <c r="O139" s="40">
        <v>0</v>
      </c>
      <c r="P139" s="86">
        <v>6334.17</v>
      </c>
      <c r="Q139" s="40">
        <v>0</v>
      </c>
      <c r="R139" s="87">
        <f t="shared" ref="R139:R145" si="47">SUM(D139:Q139)</f>
        <v>12011.65</v>
      </c>
      <c r="S139" s="62">
        <f t="shared" ref="S139:S146" si="48">+C139-R139</f>
        <v>382859.32999999996</v>
      </c>
      <c r="T139" s="2"/>
      <c r="U139" s="45"/>
    </row>
    <row r="140" spans="1:21" ht="25.5" x14ac:dyDescent="0.2">
      <c r="A140" s="50">
        <v>392</v>
      </c>
      <c r="B140" s="72" t="s">
        <v>141</v>
      </c>
      <c r="C140" s="40">
        <v>8811875.3900000006</v>
      </c>
      <c r="D140" s="40">
        <v>8276.7999999999993</v>
      </c>
      <c r="E140" s="40"/>
      <c r="F140" s="40"/>
      <c r="G140" s="40"/>
      <c r="H140" s="85"/>
      <c r="I140" s="85"/>
      <c r="J140" s="85"/>
      <c r="K140" s="85"/>
      <c r="L140" s="86">
        <v>38514</v>
      </c>
      <c r="M140" s="86">
        <v>31833</v>
      </c>
      <c r="N140" s="86">
        <v>482813.99</v>
      </c>
      <c r="O140" s="86">
        <v>1270202.83</v>
      </c>
      <c r="P140" s="86">
        <v>892271.07</v>
      </c>
      <c r="Q140" s="86">
        <v>391656.31839999999</v>
      </c>
      <c r="R140" s="87">
        <f t="shared" si="47"/>
        <v>3115568.0083999997</v>
      </c>
      <c r="S140" s="62">
        <f t="shared" si="48"/>
        <v>5696307.3816000009</v>
      </c>
      <c r="T140" s="2"/>
      <c r="U140" s="45"/>
    </row>
    <row r="141" spans="1:21" x14ac:dyDescent="0.2">
      <c r="A141" s="50">
        <v>393</v>
      </c>
      <c r="B141" s="72" t="s">
        <v>142</v>
      </c>
      <c r="C141" s="40">
        <v>92400</v>
      </c>
      <c r="D141" s="40">
        <v>0</v>
      </c>
      <c r="E141" s="40"/>
      <c r="F141" s="40"/>
      <c r="G141" s="40"/>
      <c r="H141" s="85"/>
      <c r="I141" s="85"/>
      <c r="J141" s="85"/>
      <c r="K141" s="85"/>
      <c r="L141" s="86">
        <v>0</v>
      </c>
      <c r="M141" s="86">
        <v>0</v>
      </c>
      <c r="N141" s="86">
        <v>0</v>
      </c>
      <c r="O141" s="86">
        <v>0</v>
      </c>
      <c r="P141" s="86">
        <v>0</v>
      </c>
      <c r="Q141" s="86">
        <v>0</v>
      </c>
      <c r="R141" s="31">
        <f t="shared" si="47"/>
        <v>0</v>
      </c>
      <c r="S141" s="62">
        <f t="shared" si="48"/>
        <v>92400</v>
      </c>
      <c r="T141" s="2"/>
      <c r="U141" s="45"/>
    </row>
    <row r="142" spans="1:21" ht="25.5" x14ac:dyDescent="0.2">
      <c r="A142" s="50">
        <v>394</v>
      </c>
      <c r="B142" s="72" t="s">
        <v>143</v>
      </c>
      <c r="C142" s="40">
        <v>0</v>
      </c>
      <c r="D142" s="40">
        <v>8500</v>
      </c>
      <c r="E142" s="40"/>
      <c r="F142" s="40"/>
      <c r="G142" s="40"/>
      <c r="H142" s="40"/>
      <c r="I142" s="40"/>
      <c r="J142" s="40"/>
      <c r="K142" s="40"/>
      <c r="L142" s="40">
        <v>8500</v>
      </c>
      <c r="M142" s="40">
        <v>8500</v>
      </c>
      <c r="N142" s="40">
        <v>8500</v>
      </c>
      <c r="O142" s="40">
        <v>8500</v>
      </c>
      <c r="P142" s="40">
        <v>8500</v>
      </c>
      <c r="Q142" s="86">
        <v>0</v>
      </c>
      <c r="R142" s="87">
        <f t="shared" si="47"/>
        <v>51000</v>
      </c>
      <c r="S142" s="62">
        <f t="shared" si="48"/>
        <v>-51000</v>
      </c>
      <c r="T142" s="2"/>
      <c r="U142" s="45"/>
    </row>
    <row r="143" spans="1:21" x14ac:dyDescent="0.2">
      <c r="A143" s="50">
        <v>395</v>
      </c>
      <c r="B143" s="72" t="s">
        <v>144</v>
      </c>
      <c r="C143" s="40">
        <v>138868</v>
      </c>
      <c r="D143" s="40">
        <v>561</v>
      </c>
      <c r="E143" s="40"/>
      <c r="F143" s="40"/>
      <c r="G143" s="40"/>
      <c r="H143" s="40"/>
      <c r="I143" s="40"/>
      <c r="J143" s="40"/>
      <c r="K143" s="40"/>
      <c r="L143" s="40">
        <v>0</v>
      </c>
      <c r="M143" s="40">
        <v>2273</v>
      </c>
      <c r="N143" s="40">
        <v>7339.53</v>
      </c>
      <c r="O143" s="40">
        <v>12433.99</v>
      </c>
      <c r="P143" s="40">
        <v>2159.9699999999998</v>
      </c>
      <c r="Q143" s="86">
        <v>0</v>
      </c>
      <c r="R143" s="87">
        <f t="shared" si="47"/>
        <v>24767.489999999998</v>
      </c>
      <c r="S143" s="62">
        <f t="shared" si="48"/>
        <v>114100.51000000001</v>
      </c>
      <c r="T143" s="2"/>
      <c r="U143" s="45"/>
    </row>
    <row r="144" spans="1:21" x14ac:dyDescent="0.2">
      <c r="A144" s="50">
        <v>396</v>
      </c>
      <c r="B144" s="72" t="s">
        <v>145</v>
      </c>
      <c r="C144" s="40">
        <v>922725</v>
      </c>
      <c r="D144" s="40">
        <v>13806</v>
      </c>
      <c r="E144" s="40"/>
      <c r="F144" s="40"/>
      <c r="G144" s="40"/>
      <c r="H144" s="40"/>
      <c r="I144" s="40"/>
      <c r="J144" s="40"/>
      <c r="K144" s="40"/>
      <c r="L144" s="40">
        <v>8909</v>
      </c>
      <c r="M144" s="40">
        <v>0</v>
      </c>
      <c r="N144" s="86">
        <v>0</v>
      </c>
      <c r="O144" s="40">
        <v>2660</v>
      </c>
      <c r="P144" s="40">
        <v>15655.99</v>
      </c>
      <c r="Q144" s="40">
        <v>27630.91</v>
      </c>
      <c r="R144" s="87">
        <f t="shared" si="47"/>
        <v>68661.899999999994</v>
      </c>
      <c r="S144" s="62">
        <f t="shared" si="48"/>
        <v>854063.1</v>
      </c>
      <c r="T144" s="2"/>
      <c r="U144" s="45"/>
    </row>
    <row r="145" spans="1:21" x14ac:dyDescent="0.2">
      <c r="A145" s="50">
        <v>399</v>
      </c>
      <c r="B145" s="72" t="s">
        <v>146</v>
      </c>
      <c r="C145" s="40">
        <v>0</v>
      </c>
      <c r="D145" s="40">
        <v>5000</v>
      </c>
      <c r="E145" s="40"/>
      <c r="F145" s="40"/>
      <c r="G145" s="40"/>
      <c r="H145" s="40"/>
      <c r="I145" s="40"/>
      <c r="J145" s="40"/>
      <c r="K145" s="40"/>
      <c r="L145" s="40">
        <v>2913</v>
      </c>
      <c r="M145" s="40">
        <v>3970</v>
      </c>
      <c r="N145" s="40">
        <v>56600</v>
      </c>
      <c r="O145" s="40">
        <v>3000</v>
      </c>
      <c r="P145" s="40">
        <v>2666.32</v>
      </c>
      <c r="Q145" s="40">
        <v>3400</v>
      </c>
      <c r="R145" s="87">
        <f t="shared" si="47"/>
        <v>77549.320000000007</v>
      </c>
      <c r="S145" s="62">
        <f t="shared" si="48"/>
        <v>-77549.320000000007</v>
      </c>
      <c r="T145" s="2"/>
      <c r="U145" s="45"/>
    </row>
    <row r="146" spans="1:21" x14ac:dyDescent="0.2">
      <c r="A146" s="55">
        <v>4</v>
      </c>
      <c r="B146" s="88" t="s">
        <v>147</v>
      </c>
      <c r="C146" s="56">
        <f>SUM(C147+C151)</f>
        <v>3400000</v>
      </c>
      <c r="D146" s="56">
        <f>+D147+D151</f>
        <v>468550</v>
      </c>
      <c r="E146" s="56">
        <f t="shared" ref="E146:K146" si="49">SUM(E147+E151)</f>
        <v>0</v>
      </c>
      <c r="F146" s="56">
        <f t="shared" si="49"/>
        <v>0</v>
      </c>
      <c r="G146" s="56">
        <f t="shared" si="49"/>
        <v>0</v>
      </c>
      <c r="H146" s="56">
        <f t="shared" si="49"/>
        <v>0</v>
      </c>
      <c r="I146" s="56">
        <f t="shared" si="49"/>
        <v>0</v>
      </c>
      <c r="J146" s="56">
        <f t="shared" si="49"/>
        <v>0</v>
      </c>
      <c r="K146" s="56">
        <f t="shared" si="49"/>
        <v>0</v>
      </c>
      <c r="L146" s="56">
        <f t="shared" ref="L146:Q146" si="50">+L147+L151</f>
        <v>1400</v>
      </c>
      <c r="M146" s="56">
        <f t="shared" si="50"/>
        <v>10000</v>
      </c>
      <c r="N146" s="56">
        <f t="shared" si="50"/>
        <v>438542.5</v>
      </c>
      <c r="O146" s="56">
        <f t="shared" si="50"/>
        <v>516639.08</v>
      </c>
      <c r="P146" s="56">
        <f t="shared" si="50"/>
        <v>325000.26</v>
      </c>
      <c r="Q146" s="56">
        <f t="shared" si="50"/>
        <v>0</v>
      </c>
      <c r="R146" s="89">
        <f>+R147+R151</f>
        <v>1760131.84</v>
      </c>
      <c r="S146" s="90">
        <f t="shared" si="48"/>
        <v>1639868.16</v>
      </c>
      <c r="T146" s="91" t="e">
        <f>SUM(T147+#REF!)</f>
        <v>#REF!</v>
      </c>
      <c r="U146" s="45"/>
    </row>
    <row r="147" spans="1:21" ht="25.5" x14ac:dyDescent="0.2">
      <c r="A147" s="48">
        <v>41</v>
      </c>
      <c r="B147" s="54" t="s">
        <v>148</v>
      </c>
      <c r="C147" s="92">
        <f>SUM(C149:C150)</f>
        <v>3100000</v>
      </c>
      <c r="D147" s="22">
        <f>SUM(D148+D149)</f>
        <v>233650</v>
      </c>
      <c r="E147" s="22">
        <f t="shared" ref="E147:K147" si="51">E149</f>
        <v>0</v>
      </c>
      <c r="F147" s="22">
        <f t="shared" si="51"/>
        <v>0</v>
      </c>
      <c r="G147" s="22">
        <f t="shared" si="51"/>
        <v>0</v>
      </c>
      <c r="H147" s="22">
        <f t="shared" si="51"/>
        <v>0</v>
      </c>
      <c r="I147" s="22">
        <f t="shared" si="51"/>
        <v>0</v>
      </c>
      <c r="J147" s="22">
        <f t="shared" si="51"/>
        <v>0</v>
      </c>
      <c r="K147" s="22">
        <f t="shared" si="51"/>
        <v>0</v>
      </c>
      <c r="L147" s="22">
        <f>SUM(L148+L149)</f>
        <v>1400</v>
      </c>
      <c r="M147" s="22">
        <f t="shared" ref="M147:Q147" si="52">SUM(M148:M150)</f>
        <v>10000</v>
      </c>
      <c r="N147" s="22">
        <f t="shared" si="52"/>
        <v>438542.5</v>
      </c>
      <c r="O147" s="22">
        <f t="shared" si="52"/>
        <v>516639.08</v>
      </c>
      <c r="P147" s="22">
        <f t="shared" si="52"/>
        <v>87400.26</v>
      </c>
      <c r="Q147" s="22">
        <f t="shared" si="52"/>
        <v>0</v>
      </c>
      <c r="R147" s="22">
        <f>SUM(R148:R150)</f>
        <v>1287631.8400000001</v>
      </c>
      <c r="S147" s="74">
        <f>SUM(C147-R147)</f>
        <v>1812368.16</v>
      </c>
      <c r="T147" s="69"/>
      <c r="U147" s="45"/>
    </row>
    <row r="148" spans="1:21" x14ac:dyDescent="0.2">
      <c r="A148" s="61">
        <v>412</v>
      </c>
      <c r="B148" s="63" t="s">
        <v>149</v>
      </c>
      <c r="C148" s="62">
        <v>0</v>
      </c>
      <c r="D148" s="86">
        <v>0</v>
      </c>
      <c r="E148" s="68"/>
      <c r="F148" s="68"/>
      <c r="G148" s="68"/>
      <c r="H148" s="68"/>
      <c r="I148" s="68"/>
      <c r="J148" s="68"/>
      <c r="K148" s="68"/>
      <c r="L148" s="68">
        <v>1400</v>
      </c>
      <c r="M148" s="86">
        <v>0</v>
      </c>
      <c r="N148" s="86">
        <v>0</v>
      </c>
      <c r="O148" s="86">
        <v>0</v>
      </c>
      <c r="P148" s="86">
        <v>0</v>
      </c>
      <c r="Q148" s="86">
        <v>0</v>
      </c>
      <c r="R148" s="87">
        <f>SUM(D148:Q148)</f>
        <v>1400</v>
      </c>
      <c r="S148" s="69">
        <f>+C148-R148</f>
        <v>-1400</v>
      </c>
      <c r="T148" s="69"/>
      <c r="U148" s="45"/>
    </row>
    <row r="149" spans="1:21" ht="14.25" customHeight="1" x14ac:dyDescent="0.2">
      <c r="A149" s="49">
        <v>414</v>
      </c>
      <c r="B149" s="59" t="s">
        <v>150</v>
      </c>
      <c r="C149" s="26">
        <v>3000000</v>
      </c>
      <c r="D149" s="68">
        <v>233650</v>
      </c>
      <c r="E149" s="68"/>
      <c r="F149" s="68"/>
      <c r="G149" s="68"/>
      <c r="H149" s="68"/>
      <c r="I149" s="68"/>
      <c r="J149" s="68"/>
      <c r="K149" s="68"/>
      <c r="L149" s="68">
        <v>0</v>
      </c>
      <c r="M149" s="68">
        <v>0</v>
      </c>
      <c r="N149" s="68">
        <v>438542.5</v>
      </c>
      <c r="O149" s="68">
        <v>516639.08</v>
      </c>
      <c r="P149" s="68">
        <v>87400.26</v>
      </c>
      <c r="Q149" s="68">
        <v>0</v>
      </c>
      <c r="R149" s="87">
        <f>SUM(D149:Q149)</f>
        <v>1276231.8400000001</v>
      </c>
      <c r="S149" s="69">
        <f>+C149-R149</f>
        <v>1723768.16</v>
      </c>
      <c r="T149" s="68"/>
      <c r="U149" s="45"/>
    </row>
    <row r="150" spans="1:21" x14ac:dyDescent="0.2">
      <c r="A150" s="49">
        <v>416</v>
      </c>
      <c r="B150" s="59" t="s">
        <v>151</v>
      </c>
      <c r="C150" s="26">
        <v>100000</v>
      </c>
      <c r="D150" s="86">
        <v>0</v>
      </c>
      <c r="E150" s="68"/>
      <c r="F150" s="68"/>
      <c r="G150" s="68"/>
      <c r="H150" s="68"/>
      <c r="I150" s="68"/>
      <c r="J150" s="68"/>
      <c r="K150" s="68"/>
      <c r="L150" s="68">
        <v>0</v>
      </c>
      <c r="M150" s="68">
        <v>10000</v>
      </c>
      <c r="N150" s="68">
        <v>0</v>
      </c>
      <c r="O150" s="68">
        <v>0</v>
      </c>
      <c r="P150" s="68">
        <v>0</v>
      </c>
      <c r="Q150" s="68">
        <v>0</v>
      </c>
      <c r="R150" s="87">
        <f>SUM(D150:Q150)</f>
        <v>10000</v>
      </c>
      <c r="S150" s="69">
        <f>+C150-R150</f>
        <v>90000</v>
      </c>
      <c r="T150" s="68"/>
      <c r="U150" s="45"/>
    </row>
    <row r="151" spans="1:21" ht="25.5" x14ac:dyDescent="0.2">
      <c r="A151" s="82">
        <v>47</v>
      </c>
      <c r="B151" s="54" t="s">
        <v>152</v>
      </c>
      <c r="C151" s="22">
        <f t="shared" ref="C151:Q151" si="53">C152</f>
        <v>300000</v>
      </c>
      <c r="D151" s="22">
        <f t="shared" si="53"/>
        <v>234900</v>
      </c>
      <c r="E151" s="22">
        <f t="shared" si="53"/>
        <v>0</v>
      </c>
      <c r="F151" s="22">
        <f t="shared" si="53"/>
        <v>0</v>
      </c>
      <c r="G151" s="22">
        <f t="shared" si="53"/>
        <v>0</v>
      </c>
      <c r="H151" s="22">
        <f t="shared" si="53"/>
        <v>0</v>
      </c>
      <c r="I151" s="22">
        <f t="shared" si="53"/>
        <v>0</v>
      </c>
      <c r="J151" s="22">
        <f t="shared" si="53"/>
        <v>0</v>
      </c>
      <c r="K151" s="22">
        <f t="shared" si="53"/>
        <v>0</v>
      </c>
      <c r="L151" s="22">
        <f t="shared" si="53"/>
        <v>0</v>
      </c>
      <c r="M151" s="22">
        <f t="shared" si="53"/>
        <v>0</v>
      </c>
      <c r="N151" s="22">
        <f t="shared" si="53"/>
        <v>0</v>
      </c>
      <c r="O151" s="22">
        <f t="shared" si="53"/>
        <v>0</v>
      </c>
      <c r="P151" s="22">
        <f t="shared" si="53"/>
        <v>237600</v>
      </c>
      <c r="Q151" s="22">
        <f t="shared" si="53"/>
        <v>0</v>
      </c>
      <c r="R151" s="22">
        <f>SUM(D151:P151)</f>
        <v>472500</v>
      </c>
      <c r="S151" s="93">
        <f>SUM(C151-R151)</f>
        <v>-172500</v>
      </c>
      <c r="T151" s="68"/>
      <c r="U151" s="45"/>
    </row>
    <row r="152" spans="1:21" ht="25.5" x14ac:dyDescent="0.2">
      <c r="A152" s="50">
        <v>472</v>
      </c>
      <c r="B152" s="72" t="s">
        <v>153</v>
      </c>
      <c r="C152" s="62">
        <v>300000</v>
      </c>
      <c r="D152" s="68">
        <v>234900</v>
      </c>
      <c r="E152" s="68"/>
      <c r="F152" s="68"/>
      <c r="G152" s="68"/>
      <c r="H152" s="68"/>
      <c r="I152" s="68"/>
      <c r="J152" s="68"/>
      <c r="K152" s="68"/>
      <c r="L152" s="68">
        <v>0</v>
      </c>
      <c r="M152" s="68">
        <v>0</v>
      </c>
      <c r="N152" s="68">
        <v>0</v>
      </c>
      <c r="O152" s="68">
        <v>0</v>
      </c>
      <c r="P152" s="68">
        <v>237600</v>
      </c>
      <c r="Q152" s="68">
        <v>0</v>
      </c>
      <c r="R152" s="87">
        <f>SUM(D152:Q152)</f>
        <v>472500</v>
      </c>
      <c r="S152" s="69">
        <f>+C152-R152</f>
        <v>-172500</v>
      </c>
      <c r="T152" s="68"/>
      <c r="U152" s="45"/>
    </row>
    <row r="153" spans="1:21" x14ac:dyDescent="0.2">
      <c r="A153" s="55">
        <v>6</v>
      </c>
      <c r="B153" s="88" t="s">
        <v>154</v>
      </c>
      <c r="C153" s="56">
        <f>+C154+C159+C162+C166</f>
        <v>40352758.579999998</v>
      </c>
      <c r="D153" s="56">
        <f>+D154+D159+D162+D166</f>
        <v>0</v>
      </c>
      <c r="E153" s="56">
        <f t="shared" ref="E153:K153" si="54">E154</f>
        <v>0</v>
      </c>
      <c r="F153" s="56">
        <f t="shared" si="54"/>
        <v>0</v>
      </c>
      <c r="G153" s="56">
        <f t="shared" si="54"/>
        <v>0</v>
      </c>
      <c r="H153" s="56">
        <f t="shared" si="54"/>
        <v>0</v>
      </c>
      <c r="I153" s="56">
        <f t="shared" si="54"/>
        <v>0</v>
      </c>
      <c r="J153" s="56">
        <f t="shared" si="54"/>
        <v>0</v>
      </c>
      <c r="K153" s="56">
        <f t="shared" si="54"/>
        <v>0</v>
      </c>
      <c r="L153" s="56">
        <f t="shared" ref="L153:Q153" si="55">+L154+L159+L162+L166</f>
        <v>8300</v>
      </c>
      <c r="M153" s="56">
        <f t="shared" si="55"/>
        <v>1954943.18</v>
      </c>
      <c r="N153" s="56">
        <f t="shared" si="55"/>
        <v>6928144.1699999999</v>
      </c>
      <c r="O153" s="56">
        <f t="shared" si="55"/>
        <v>0</v>
      </c>
      <c r="P153" s="56">
        <f t="shared" si="55"/>
        <v>72888.600000000006</v>
      </c>
      <c r="Q153" s="56">
        <f t="shared" si="55"/>
        <v>265728.212</v>
      </c>
      <c r="R153" s="94">
        <f>+R154+R159+R162+R166</f>
        <v>9230004.1620000005</v>
      </c>
      <c r="S153" s="90">
        <f>+C153-R153</f>
        <v>31122754.417999998</v>
      </c>
      <c r="T153" s="91" t="e">
        <f>SUM(T154+#REF!)</f>
        <v>#REF!</v>
      </c>
      <c r="U153" s="45"/>
    </row>
    <row r="154" spans="1:21" x14ac:dyDescent="0.2">
      <c r="A154" s="48">
        <v>61</v>
      </c>
      <c r="B154" s="54" t="s">
        <v>155</v>
      </c>
      <c r="C154" s="22">
        <f>SUM(C155:C157)</f>
        <v>19707411.18</v>
      </c>
      <c r="D154" s="22">
        <f>SUM(D155:D158)</f>
        <v>0</v>
      </c>
      <c r="E154" s="74"/>
      <c r="F154" s="74"/>
      <c r="G154" s="74"/>
      <c r="H154" s="74"/>
      <c r="I154" s="74"/>
      <c r="J154" s="74"/>
      <c r="K154" s="74"/>
      <c r="L154" s="22">
        <f t="shared" ref="L154:Q154" si="56">SUM(L155:L158)</f>
        <v>8300</v>
      </c>
      <c r="M154" s="22">
        <f t="shared" si="56"/>
        <v>515343.18</v>
      </c>
      <c r="N154" s="22">
        <f t="shared" si="56"/>
        <v>6036852.7599999998</v>
      </c>
      <c r="O154" s="22">
        <f t="shared" si="56"/>
        <v>0</v>
      </c>
      <c r="P154" s="22">
        <f t="shared" si="56"/>
        <v>72888.600000000006</v>
      </c>
      <c r="Q154" s="22">
        <f t="shared" si="56"/>
        <v>265728.212</v>
      </c>
      <c r="R154" s="95">
        <f>SUM(R155:R158)</f>
        <v>6899112.7519999994</v>
      </c>
      <c r="S154" s="74">
        <f>SUM(C154-R154)</f>
        <v>12808298.427999999</v>
      </c>
      <c r="T154" s="69">
        <f>SUM(T155:T157)</f>
        <v>0</v>
      </c>
      <c r="U154" s="45"/>
    </row>
    <row r="155" spans="1:21" x14ac:dyDescent="0.2">
      <c r="A155" s="61">
        <v>611</v>
      </c>
      <c r="B155" s="63" t="s">
        <v>156</v>
      </c>
      <c r="C155" s="96">
        <v>3545500</v>
      </c>
      <c r="D155" s="68">
        <v>0</v>
      </c>
      <c r="E155" s="68"/>
      <c r="F155" s="68"/>
      <c r="G155" s="68"/>
      <c r="H155" s="68"/>
      <c r="I155" s="68"/>
      <c r="J155" s="68"/>
      <c r="K155" s="68"/>
      <c r="L155" s="68">
        <v>0</v>
      </c>
      <c r="M155" s="68">
        <v>0</v>
      </c>
      <c r="N155" s="68">
        <v>0</v>
      </c>
      <c r="O155" s="68">
        <v>0</v>
      </c>
      <c r="P155" s="68">
        <v>72888.600000000006</v>
      </c>
      <c r="Q155" s="68">
        <v>265728.212</v>
      </c>
      <c r="R155" s="97">
        <f>SUM(D155:Q155)</f>
        <v>338616.81200000003</v>
      </c>
      <c r="S155" s="69">
        <f>+C155-R155</f>
        <v>3206883.1880000001</v>
      </c>
      <c r="T155" s="68"/>
      <c r="U155" s="45"/>
    </row>
    <row r="156" spans="1:21" x14ac:dyDescent="0.2">
      <c r="A156" s="61">
        <v>613</v>
      </c>
      <c r="B156" s="63" t="s">
        <v>157</v>
      </c>
      <c r="C156" s="96">
        <v>15586811.18</v>
      </c>
      <c r="D156" s="68">
        <v>0</v>
      </c>
      <c r="E156" s="68"/>
      <c r="F156" s="68"/>
      <c r="G156" s="68"/>
      <c r="H156" s="68"/>
      <c r="I156" s="68"/>
      <c r="J156" s="68"/>
      <c r="K156" s="68"/>
      <c r="L156" s="68">
        <v>0</v>
      </c>
      <c r="M156" s="68">
        <v>515343.18</v>
      </c>
      <c r="N156" s="68">
        <v>6036852.7599999998</v>
      </c>
      <c r="O156" s="68">
        <v>0</v>
      </c>
      <c r="P156" s="68">
        <v>0</v>
      </c>
      <c r="Q156" s="68">
        <v>0</v>
      </c>
      <c r="R156" s="97">
        <f>SUM(D156:Q156)</f>
        <v>6552195.9399999995</v>
      </c>
      <c r="S156" s="69">
        <f>+C156-R156</f>
        <v>9034615.2400000002</v>
      </c>
      <c r="T156" s="68"/>
      <c r="U156" s="45"/>
    </row>
    <row r="157" spans="1:21" x14ac:dyDescent="0.2">
      <c r="A157" s="61">
        <v>614</v>
      </c>
      <c r="B157" s="63" t="s">
        <v>158</v>
      </c>
      <c r="C157" s="96">
        <v>575100</v>
      </c>
      <c r="D157" s="68">
        <v>0</v>
      </c>
      <c r="E157" s="68"/>
      <c r="F157" s="68"/>
      <c r="G157" s="68"/>
      <c r="H157" s="68"/>
      <c r="I157" s="68"/>
      <c r="J157" s="68"/>
      <c r="K157" s="68"/>
      <c r="L157" s="68">
        <v>8300</v>
      </c>
      <c r="M157" s="68">
        <v>0</v>
      </c>
      <c r="N157" s="68">
        <v>0</v>
      </c>
      <c r="O157" s="68">
        <v>0</v>
      </c>
      <c r="P157" s="68">
        <v>0</v>
      </c>
      <c r="Q157" s="68">
        <v>0</v>
      </c>
      <c r="R157" s="97">
        <f>SUM(D157:Q157)</f>
        <v>8300</v>
      </c>
      <c r="S157" s="69">
        <f>+C157-R157</f>
        <v>566800</v>
      </c>
      <c r="T157" s="68"/>
      <c r="U157" s="45"/>
    </row>
    <row r="158" spans="1:21" x14ac:dyDescent="0.2">
      <c r="A158" s="61">
        <v>619</v>
      </c>
      <c r="B158" s="63" t="s">
        <v>159</v>
      </c>
      <c r="C158" s="96">
        <v>0</v>
      </c>
      <c r="D158" s="68">
        <v>0</v>
      </c>
      <c r="E158" s="68"/>
      <c r="F158" s="68"/>
      <c r="G158" s="68"/>
      <c r="H158" s="68"/>
      <c r="I158" s="68"/>
      <c r="J158" s="68"/>
      <c r="K158" s="68"/>
      <c r="L158" s="68">
        <v>0</v>
      </c>
      <c r="M158" s="68">
        <v>0</v>
      </c>
      <c r="N158" s="68">
        <v>0</v>
      </c>
      <c r="O158" s="68">
        <v>0</v>
      </c>
      <c r="P158" s="68">
        <v>0</v>
      </c>
      <c r="Q158" s="68">
        <v>0</v>
      </c>
      <c r="R158" s="97">
        <f>SUM(D158:Q158)</f>
        <v>0</v>
      </c>
      <c r="S158" s="69">
        <f>+C158-R158</f>
        <v>0</v>
      </c>
      <c r="T158" s="68"/>
      <c r="U158" s="45"/>
    </row>
    <row r="159" spans="1:21" ht="25.5" x14ac:dyDescent="0.2">
      <c r="A159" s="48">
        <v>62</v>
      </c>
      <c r="B159" s="54" t="s">
        <v>160</v>
      </c>
      <c r="C159" s="22">
        <f>SUM(C160+C161)</f>
        <v>820984</v>
      </c>
      <c r="D159" s="74">
        <f>SUM(D161)</f>
        <v>0</v>
      </c>
      <c r="E159" s="74"/>
      <c r="F159" s="74"/>
      <c r="G159" s="74"/>
      <c r="H159" s="74"/>
      <c r="I159" s="74"/>
      <c r="J159" s="74"/>
      <c r="K159" s="74"/>
      <c r="L159" s="74">
        <f t="shared" ref="L159:Q159" si="57">SUM(L161)</f>
        <v>0</v>
      </c>
      <c r="M159" s="74">
        <f t="shared" si="57"/>
        <v>0</v>
      </c>
      <c r="N159" s="74">
        <f t="shared" si="57"/>
        <v>0</v>
      </c>
      <c r="O159" s="74">
        <f t="shared" si="57"/>
        <v>0</v>
      </c>
      <c r="P159" s="74">
        <f t="shared" si="57"/>
        <v>0</v>
      </c>
      <c r="Q159" s="74">
        <f t="shared" si="57"/>
        <v>0</v>
      </c>
      <c r="R159" s="74">
        <f>SUM(R160:R161)</f>
        <v>0</v>
      </c>
      <c r="S159" s="74">
        <f>SUM(C159-R159)</f>
        <v>820984</v>
      </c>
      <c r="T159" s="68"/>
      <c r="U159" s="45"/>
    </row>
    <row r="160" spans="1:21" x14ac:dyDescent="0.2">
      <c r="A160" s="50">
        <v>621</v>
      </c>
      <c r="B160" s="72" t="s">
        <v>161</v>
      </c>
      <c r="C160" s="62">
        <v>363984</v>
      </c>
      <c r="D160" s="68">
        <v>0</v>
      </c>
      <c r="E160" s="68"/>
      <c r="F160" s="68"/>
      <c r="G160" s="68"/>
      <c r="H160" s="68"/>
      <c r="I160" s="68"/>
      <c r="J160" s="68"/>
      <c r="K160" s="68"/>
      <c r="L160" s="68">
        <v>0</v>
      </c>
      <c r="M160" s="68">
        <v>0</v>
      </c>
      <c r="N160" s="68">
        <v>0</v>
      </c>
      <c r="O160" s="68">
        <v>0</v>
      </c>
      <c r="P160" s="68">
        <v>0</v>
      </c>
      <c r="Q160" s="68">
        <v>0</v>
      </c>
      <c r="R160" s="87">
        <f>SUM(D160:Q160)</f>
        <v>0</v>
      </c>
      <c r="S160" s="69">
        <f>+C160-R160</f>
        <v>363984</v>
      </c>
      <c r="T160" s="68"/>
      <c r="U160" s="45"/>
    </row>
    <row r="161" spans="1:21" x14ac:dyDescent="0.2">
      <c r="A161" s="50">
        <v>623</v>
      </c>
      <c r="B161" s="72" t="s">
        <v>162</v>
      </c>
      <c r="C161" s="62">
        <v>457000</v>
      </c>
      <c r="D161" s="68">
        <v>0</v>
      </c>
      <c r="E161" s="68"/>
      <c r="F161" s="68"/>
      <c r="G161" s="68"/>
      <c r="H161" s="68"/>
      <c r="I161" s="68"/>
      <c r="J161" s="68"/>
      <c r="K161" s="68"/>
      <c r="L161" s="68">
        <v>0</v>
      </c>
      <c r="M161" s="68">
        <v>0</v>
      </c>
      <c r="N161" s="68">
        <v>0</v>
      </c>
      <c r="O161" s="68">
        <v>0</v>
      </c>
      <c r="P161" s="68">
        <v>0</v>
      </c>
      <c r="Q161" s="68">
        <v>0</v>
      </c>
      <c r="R161" s="87">
        <f>SUM(D161:Q161)</f>
        <v>0</v>
      </c>
      <c r="S161" s="69">
        <f>+C161-R161</f>
        <v>457000</v>
      </c>
      <c r="T161" s="68"/>
      <c r="U161" s="45"/>
    </row>
    <row r="162" spans="1:21" ht="25.5" x14ac:dyDescent="0.2">
      <c r="A162" s="48">
        <v>65</v>
      </c>
      <c r="B162" s="54" t="s">
        <v>163</v>
      </c>
      <c r="C162" s="22">
        <f>SUM(C163:C165)</f>
        <v>8297500</v>
      </c>
      <c r="D162" s="22">
        <f t="shared" ref="D162:Q162" si="58">SUM(D163:D165)</f>
        <v>0</v>
      </c>
      <c r="E162" s="22">
        <f t="shared" si="58"/>
        <v>0</v>
      </c>
      <c r="F162" s="22">
        <f t="shared" si="58"/>
        <v>0</v>
      </c>
      <c r="G162" s="22">
        <f t="shared" si="58"/>
        <v>0</v>
      </c>
      <c r="H162" s="22">
        <f t="shared" si="58"/>
        <v>0</v>
      </c>
      <c r="I162" s="22">
        <f t="shared" si="58"/>
        <v>0</v>
      </c>
      <c r="J162" s="22">
        <f t="shared" si="58"/>
        <v>0</v>
      </c>
      <c r="K162" s="22">
        <f t="shared" si="58"/>
        <v>0</v>
      </c>
      <c r="L162" s="22">
        <f t="shared" si="58"/>
        <v>0</v>
      </c>
      <c r="M162" s="22">
        <f t="shared" si="58"/>
        <v>0</v>
      </c>
      <c r="N162" s="22">
        <f t="shared" si="58"/>
        <v>0</v>
      </c>
      <c r="O162" s="22">
        <f t="shared" si="58"/>
        <v>0</v>
      </c>
      <c r="P162" s="22">
        <f t="shared" si="58"/>
        <v>0</v>
      </c>
      <c r="Q162" s="22">
        <f t="shared" si="58"/>
        <v>0</v>
      </c>
      <c r="R162" s="74">
        <f>SUM(R163:R165)</f>
        <v>0</v>
      </c>
      <c r="S162" s="74">
        <f>SUM(C162-R162)</f>
        <v>8297500</v>
      </c>
      <c r="T162" s="68"/>
      <c r="U162" s="45"/>
    </row>
    <row r="163" spans="1:21" ht="25.5" x14ac:dyDescent="0.2">
      <c r="A163" s="50">
        <v>654</v>
      </c>
      <c r="B163" s="72" t="s">
        <v>164</v>
      </c>
      <c r="C163" s="62">
        <v>8000000</v>
      </c>
      <c r="D163" s="68">
        <v>0</v>
      </c>
      <c r="E163" s="68">
        <v>0</v>
      </c>
      <c r="F163" s="68">
        <v>0</v>
      </c>
      <c r="G163" s="68">
        <v>0</v>
      </c>
      <c r="H163" s="68">
        <v>0</v>
      </c>
      <c r="I163" s="68">
        <v>0</v>
      </c>
      <c r="J163" s="68">
        <v>0</v>
      </c>
      <c r="K163" s="68">
        <v>0</v>
      </c>
      <c r="L163" s="68">
        <v>0</v>
      </c>
      <c r="M163" s="68">
        <v>0</v>
      </c>
      <c r="N163" s="68">
        <v>0</v>
      </c>
      <c r="O163" s="68">
        <v>0</v>
      </c>
      <c r="P163" s="68">
        <v>0</v>
      </c>
      <c r="Q163" s="68">
        <v>0</v>
      </c>
      <c r="R163" s="87">
        <f>SUM(D163:Q163)</f>
        <v>0</v>
      </c>
      <c r="S163" s="69">
        <f>+C163-R163</f>
        <v>8000000</v>
      </c>
      <c r="T163" s="68"/>
      <c r="U163" s="45"/>
    </row>
    <row r="164" spans="1:21" x14ac:dyDescent="0.2">
      <c r="A164" s="50">
        <v>655</v>
      </c>
      <c r="B164" s="72" t="s">
        <v>165</v>
      </c>
      <c r="C164" s="62">
        <v>297500</v>
      </c>
      <c r="D164" s="68">
        <v>0</v>
      </c>
      <c r="E164" s="68">
        <v>0</v>
      </c>
      <c r="F164" s="68">
        <v>0</v>
      </c>
      <c r="G164" s="68">
        <v>0</v>
      </c>
      <c r="H164" s="68">
        <v>0</v>
      </c>
      <c r="I164" s="68">
        <v>0</v>
      </c>
      <c r="J164" s="68">
        <v>0</v>
      </c>
      <c r="K164" s="68">
        <v>0</v>
      </c>
      <c r="L164" s="68">
        <v>0</v>
      </c>
      <c r="M164" s="68">
        <v>0</v>
      </c>
      <c r="N164" s="68">
        <v>0</v>
      </c>
      <c r="O164" s="68">
        <v>0</v>
      </c>
      <c r="P164" s="68">
        <v>0</v>
      </c>
      <c r="Q164" s="68">
        <v>0</v>
      </c>
      <c r="R164" s="87">
        <f>SUM(D164:Q164)</f>
        <v>0</v>
      </c>
      <c r="S164" s="69">
        <f>+C164-R164</f>
        <v>297500</v>
      </c>
      <c r="T164" s="68"/>
      <c r="U164" s="45"/>
    </row>
    <row r="165" spans="1:21" x14ac:dyDescent="0.2">
      <c r="A165" s="50">
        <v>658</v>
      </c>
      <c r="B165" s="72" t="s">
        <v>166</v>
      </c>
      <c r="C165" s="62">
        <v>0</v>
      </c>
      <c r="D165" s="68">
        <v>0</v>
      </c>
      <c r="E165" s="68">
        <v>0</v>
      </c>
      <c r="F165" s="68">
        <v>0</v>
      </c>
      <c r="G165" s="68">
        <v>0</v>
      </c>
      <c r="H165" s="68">
        <v>0</v>
      </c>
      <c r="I165" s="68">
        <v>0</v>
      </c>
      <c r="J165" s="68">
        <v>0</v>
      </c>
      <c r="K165" s="68">
        <v>0</v>
      </c>
      <c r="L165" s="68">
        <v>0</v>
      </c>
      <c r="M165" s="68">
        <v>0</v>
      </c>
      <c r="N165" s="68">
        <v>0</v>
      </c>
      <c r="O165" s="68">
        <v>0</v>
      </c>
      <c r="P165" s="68">
        <v>0</v>
      </c>
      <c r="Q165" s="68">
        <v>0</v>
      </c>
      <c r="R165" s="87">
        <f>SUM(D165:Q165)</f>
        <v>0</v>
      </c>
      <c r="S165" s="69">
        <f>+C165-R165</f>
        <v>0</v>
      </c>
      <c r="T165" s="68"/>
      <c r="U165" s="45"/>
    </row>
    <row r="166" spans="1:21" x14ac:dyDescent="0.2">
      <c r="A166" s="48">
        <v>68</v>
      </c>
      <c r="B166" s="54" t="s">
        <v>167</v>
      </c>
      <c r="C166" s="22">
        <f>+C167+C168</f>
        <v>11526863.4</v>
      </c>
      <c r="D166" s="22">
        <f>SUM(D167:D168)</f>
        <v>0</v>
      </c>
      <c r="E166" s="22" t="e">
        <f>SUM(#REF!+E167+E168)</f>
        <v>#REF!</v>
      </c>
      <c r="F166" s="22" t="e">
        <f>SUM(#REF!+F167+F168)</f>
        <v>#REF!</v>
      </c>
      <c r="G166" s="22" t="e">
        <f>SUM(#REF!+G167+G168)</f>
        <v>#REF!</v>
      </c>
      <c r="H166" s="22" t="e">
        <f>SUM(#REF!+H167+H168)</f>
        <v>#REF!</v>
      </c>
      <c r="I166" s="22" t="e">
        <f>SUM(#REF!+I167+I168)</f>
        <v>#REF!</v>
      </c>
      <c r="J166" s="22" t="e">
        <f>SUM(#REF!+J167+J168)</f>
        <v>#REF!</v>
      </c>
      <c r="K166" s="22" t="e">
        <f>SUM(#REF!+K167+K168)</f>
        <v>#REF!</v>
      </c>
      <c r="L166" s="22">
        <f>SUM(L167:L168)</f>
        <v>0</v>
      </c>
      <c r="M166" s="22">
        <f t="shared" ref="M166:N166" si="59">SUM(M167:M170)</f>
        <v>1439600</v>
      </c>
      <c r="N166" s="22">
        <f t="shared" si="59"/>
        <v>891291.41</v>
      </c>
      <c r="O166" s="22">
        <f t="shared" ref="O166:Q166" si="60">SUM(O167:O168)</f>
        <v>0</v>
      </c>
      <c r="P166" s="22">
        <f t="shared" si="60"/>
        <v>0</v>
      </c>
      <c r="Q166" s="22">
        <f t="shared" si="60"/>
        <v>0</v>
      </c>
      <c r="R166" s="74">
        <f>SUM(R167:R168)</f>
        <v>2330891.41</v>
      </c>
      <c r="S166" s="74">
        <f>SUM(C166-R166)</f>
        <v>9195971.9900000002</v>
      </c>
      <c r="T166" s="68"/>
      <c r="U166" s="45"/>
    </row>
    <row r="167" spans="1:21" x14ac:dyDescent="0.2">
      <c r="A167" s="50">
        <v>683</v>
      </c>
      <c r="B167" s="72" t="s">
        <v>168</v>
      </c>
      <c r="C167" s="62">
        <v>5071863.4000000004</v>
      </c>
      <c r="D167" s="68">
        <v>0</v>
      </c>
      <c r="E167" s="68">
        <v>0</v>
      </c>
      <c r="F167" s="68">
        <v>0</v>
      </c>
      <c r="G167" s="68">
        <v>0</v>
      </c>
      <c r="H167" s="68">
        <v>0</v>
      </c>
      <c r="I167" s="68">
        <v>0</v>
      </c>
      <c r="J167" s="68">
        <v>0</v>
      </c>
      <c r="K167" s="68">
        <v>0</v>
      </c>
      <c r="L167" s="68">
        <v>0</v>
      </c>
      <c r="M167" s="68">
        <v>0</v>
      </c>
      <c r="N167" s="68">
        <v>0</v>
      </c>
      <c r="O167" s="68">
        <v>0</v>
      </c>
      <c r="P167" s="68">
        <v>0</v>
      </c>
      <c r="Q167" s="68">
        <v>0</v>
      </c>
      <c r="R167" s="87">
        <f>SUM(D167:Q167)</f>
        <v>0</v>
      </c>
      <c r="S167" s="69">
        <f>+C167-R167</f>
        <v>5071863.4000000004</v>
      </c>
      <c r="T167" s="68"/>
      <c r="U167" s="45"/>
    </row>
    <row r="168" spans="1:21" ht="25.5" x14ac:dyDescent="0.2">
      <c r="A168" s="50">
        <v>688</v>
      </c>
      <c r="B168" s="72" t="s">
        <v>169</v>
      </c>
      <c r="C168" s="62">
        <v>6455000</v>
      </c>
      <c r="D168" s="68">
        <v>0</v>
      </c>
      <c r="E168" s="68">
        <v>0</v>
      </c>
      <c r="F168" s="68">
        <v>0</v>
      </c>
      <c r="G168" s="68">
        <v>0</v>
      </c>
      <c r="H168" s="68">
        <v>0</v>
      </c>
      <c r="I168" s="68">
        <v>0</v>
      </c>
      <c r="J168" s="68">
        <v>0</v>
      </c>
      <c r="K168" s="68">
        <v>0</v>
      </c>
      <c r="L168" s="68">
        <v>0</v>
      </c>
      <c r="M168" s="68">
        <v>1439600</v>
      </c>
      <c r="N168" s="98">
        <v>891291.41</v>
      </c>
      <c r="O168" s="68">
        <v>0</v>
      </c>
      <c r="P168" s="68">
        <v>0</v>
      </c>
      <c r="Q168" s="68">
        <v>0</v>
      </c>
      <c r="R168" s="87">
        <f>SUM(D168:Q168)</f>
        <v>2330891.41</v>
      </c>
      <c r="S168" s="69">
        <f>+C168-R168</f>
        <v>4124108.59</v>
      </c>
      <c r="T168" s="68"/>
      <c r="U168" s="45"/>
    </row>
    <row r="169" spans="1:21" x14ac:dyDescent="0.2">
      <c r="A169" s="55">
        <v>71</v>
      </c>
      <c r="B169" s="88" t="s">
        <v>170</v>
      </c>
      <c r="C169" s="56">
        <f>C170</f>
        <v>900000</v>
      </c>
      <c r="D169" s="56">
        <f>D170</f>
        <v>0</v>
      </c>
      <c r="E169" s="17" t="e">
        <f>SUM(E170+#REF!)</f>
        <v>#REF!</v>
      </c>
      <c r="F169" s="17" t="e">
        <f>SUM(F170+#REF!)</f>
        <v>#REF!</v>
      </c>
      <c r="G169" s="17" t="e">
        <f>SUM(G170+#REF!)</f>
        <v>#REF!</v>
      </c>
      <c r="H169" s="17" t="e">
        <f>SUM(H170+#REF!)</f>
        <v>#REF!</v>
      </c>
      <c r="I169" s="17" t="e">
        <f>SUM(I170+#REF!)</f>
        <v>#REF!</v>
      </c>
      <c r="J169" s="17" t="e">
        <f>SUM(J170+#REF!)</f>
        <v>#REF!</v>
      </c>
      <c r="K169" s="17" t="e">
        <f>SUM(K170+#REF!)</f>
        <v>#REF!</v>
      </c>
      <c r="L169" s="56">
        <f t="shared" ref="L169:R169" si="61">L170</f>
        <v>0</v>
      </c>
      <c r="M169" s="56">
        <f t="shared" si="61"/>
        <v>0</v>
      </c>
      <c r="N169" s="56">
        <f t="shared" si="61"/>
        <v>0</v>
      </c>
      <c r="O169" s="56">
        <f t="shared" si="61"/>
        <v>0</v>
      </c>
      <c r="P169" s="56">
        <f t="shared" si="61"/>
        <v>0</v>
      </c>
      <c r="Q169" s="56">
        <f t="shared" si="61"/>
        <v>0</v>
      </c>
      <c r="R169" s="56">
        <f t="shared" si="61"/>
        <v>0</v>
      </c>
      <c r="S169" s="56">
        <f>+C169-R169</f>
        <v>900000</v>
      </c>
      <c r="T169" s="68"/>
      <c r="U169" s="45"/>
    </row>
    <row r="170" spans="1:21" x14ac:dyDescent="0.2">
      <c r="A170" s="50">
        <v>712</v>
      </c>
      <c r="B170" s="72" t="s">
        <v>171</v>
      </c>
      <c r="C170" s="62">
        <v>900000</v>
      </c>
      <c r="D170" s="68">
        <v>0</v>
      </c>
      <c r="E170" s="68">
        <v>0</v>
      </c>
      <c r="F170" s="68">
        <v>0</v>
      </c>
      <c r="G170" s="68">
        <v>0</v>
      </c>
      <c r="H170" s="68">
        <v>0</v>
      </c>
      <c r="I170" s="68">
        <v>0</v>
      </c>
      <c r="J170" s="68">
        <v>0</v>
      </c>
      <c r="K170" s="68">
        <v>0</v>
      </c>
      <c r="L170" s="68">
        <v>0</v>
      </c>
      <c r="M170" s="68">
        <v>0</v>
      </c>
      <c r="N170" s="68">
        <v>0</v>
      </c>
      <c r="O170" s="68">
        <v>0</v>
      </c>
      <c r="P170" s="68">
        <v>0</v>
      </c>
      <c r="Q170" s="68">
        <v>0</v>
      </c>
      <c r="R170" s="87">
        <f>SUM(D170:Q170)</f>
        <v>0</v>
      </c>
      <c r="S170" s="69">
        <f>+C170-R170</f>
        <v>900000</v>
      </c>
      <c r="T170" s="68"/>
      <c r="U170" s="45"/>
    </row>
    <row r="171" spans="1:21" ht="19.5" customHeight="1" x14ac:dyDescent="0.2">
      <c r="A171" s="99"/>
      <c r="B171" s="100" t="s">
        <v>172</v>
      </c>
      <c r="C171" s="56">
        <f>SUM(C16+C40+C87+C146+C153+C169)</f>
        <v>533912322.78999996</v>
      </c>
      <c r="D171" s="56">
        <f t="shared" ref="D171:S171" si="62">SUM(D16+D40+D87+D146+D153+D169)</f>
        <v>30511683.950000003</v>
      </c>
      <c r="E171" s="56" t="e">
        <f t="shared" si="62"/>
        <v>#REF!</v>
      </c>
      <c r="F171" s="56" t="e">
        <f t="shared" si="62"/>
        <v>#REF!</v>
      </c>
      <c r="G171" s="56" t="e">
        <f t="shared" si="62"/>
        <v>#REF!</v>
      </c>
      <c r="H171" s="56" t="e">
        <f t="shared" si="62"/>
        <v>#REF!</v>
      </c>
      <c r="I171" s="56" t="e">
        <f t="shared" si="62"/>
        <v>#REF!</v>
      </c>
      <c r="J171" s="56" t="e">
        <f t="shared" si="62"/>
        <v>#REF!</v>
      </c>
      <c r="K171" s="56" t="e">
        <f t="shared" si="62"/>
        <v>#REF!</v>
      </c>
      <c r="L171" s="56">
        <f t="shared" si="62"/>
        <v>34718938.399999999</v>
      </c>
      <c r="M171" s="56">
        <f t="shared" si="62"/>
        <v>39451939.109999999</v>
      </c>
      <c r="N171" s="56">
        <f t="shared" si="62"/>
        <v>41382370.460000001</v>
      </c>
      <c r="O171" s="56">
        <f t="shared" si="62"/>
        <v>38073439.369999997</v>
      </c>
      <c r="P171" s="56">
        <f t="shared" si="62"/>
        <v>34262367.960000001</v>
      </c>
      <c r="Q171" s="56">
        <f t="shared" si="62"/>
        <v>34939361.996799998</v>
      </c>
      <c r="R171" s="56">
        <f t="shared" si="62"/>
        <v>253340101.24680004</v>
      </c>
      <c r="S171" s="56">
        <f t="shared" si="62"/>
        <v>280572221.54320002</v>
      </c>
      <c r="T171" s="91" t="e">
        <f>SUM(T174+#REF!)</f>
        <v>#REF!</v>
      </c>
      <c r="U171" s="70"/>
    </row>
    <row r="172" spans="1:21" x14ac:dyDescent="0.2">
      <c r="A172" s="50"/>
      <c r="B172" s="62"/>
      <c r="C172" s="62"/>
      <c r="D172" s="69"/>
      <c r="E172" s="69"/>
      <c r="F172" s="69"/>
      <c r="G172" s="69"/>
      <c r="H172" s="69"/>
      <c r="I172" s="68"/>
      <c r="J172" s="68"/>
      <c r="K172" s="68"/>
      <c r="L172" s="68"/>
      <c r="M172" s="68"/>
      <c r="N172" s="68"/>
      <c r="O172" s="68"/>
      <c r="P172" s="68"/>
      <c r="Q172" s="68"/>
      <c r="R172" s="101"/>
      <c r="S172" s="102"/>
      <c r="T172" s="69"/>
      <c r="U172" s="45"/>
    </row>
    <row r="173" spans="1:21" x14ac:dyDescent="0.2">
      <c r="A173" s="50"/>
      <c r="B173" s="62"/>
      <c r="C173" s="62"/>
      <c r="D173" s="69"/>
      <c r="E173" s="69"/>
      <c r="F173" s="69"/>
      <c r="G173" s="69"/>
      <c r="H173" s="69"/>
      <c r="I173" s="68"/>
      <c r="J173" s="68"/>
      <c r="K173" s="68"/>
      <c r="L173" s="68"/>
      <c r="M173" s="68"/>
      <c r="N173" s="68"/>
      <c r="O173" s="68"/>
      <c r="P173" s="68"/>
      <c r="Q173" s="68"/>
      <c r="R173" s="101"/>
      <c r="S173" s="102"/>
      <c r="T173" s="69"/>
      <c r="U173" s="45"/>
    </row>
    <row r="174" spans="1:21" x14ac:dyDescent="0.2">
      <c r="A174" s="50"/>
      <c r="B174" s="62"/>
      <c r="C174" s="62"/>
      <c r="D174" s="69"/>
      <c r="E174" s="69"/>
      <c r="F174" s="69"/>
      <c r="G174" s="69"/>
      <c r="H174" s="69"/>
      <c r="I174" s="68"/>
      <c r="J174" s="68"/>
      <c r="K174" s="68"/>
      <c r="L174" s="68"/>
      <c r="M174" s="68"/>
      <c r="N174" s="68"/>
      <c r="O174" s="68"/>
      <c r="P174" s="68"/>
      <c r="Q174" s="68"/>
      <c r="R174" s="101"/>
      <c r="S174" s="102"/>
      <c r="T174" s="69"/>
      <c r="U174" s="45"/>
    </row>
    <row r="175" spans="1:21" x14ac:dyDescent="0.2">
      <c r="A175" s="103"/>
      <c r="B175" s="103" t="s">
        <v>173</v>
      </c>
      <c r="C175" s="42"/>
      <c r="H175" s="111" t="s">
        <v>174</v>
      </c>
      <c r="I175" s="111"/>
      <c r="J175" s="111"/>
      <c r="K175" s="111"/>
      <c r="L175" s="111"/>
      <c r="M175" s="111"/>
      <c r="N175" s="111"/>
      <c r="O175" s="111"/>
      <c r="P175" s="111"/>
      <c r="Q175" s="111"/>
      <c r="R175" s="23"/>
      <c r="S175" s="104"/>
    </row>
    <row r="176" spans="1:21" x14ac:dyDescent="0.2">
      <c r="A176" s="37"/>
      <c r="B176" s="37" t="s">
        <v>175</v>
      </c>
      <c r="C176" s="37"/>
      <c r="H176" s="101"/>
      <c r="I176" s="101"/>
      <c r="J176" s="101"/>
      <c r="K176" s="101"/>
      <c r="L176" s="101"/>
      <c r="M176" s="101"/>
      <c r="N176" s="106" t="s">
        <v>176</v>
      </c>
      <c r="O176" s="106"/>
      <c r="Q176" s="105"/>
      <c r="R176" s="2"/>
      <c r="S176" s="37"/>
    </row>
  </sheetData>
  <mergeCells count="6">
    <mergeCell ref="N176:O176"/>
    <mergeCell ref="A9:S9"/>
    <mergeCell ref="A10:S10"/>
    <mergeCell ref="A11:S11"/>
    <mergeCell ref="D13:Q13"/>
    <mergeCell ref="H175:Q17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Dilannia Yinet Taveras Nunez</dc:creator>
  <cp:lastModifiedBy>Dilannia Yinet Taveras Nunez</cp:lastModifiedBy>
  <dcterms:created xsi:type="dcterms:W3CDTF">2023-06-23T15:11:58Z</dcterms:created>
  <dcterms:modified xsi:type="dcterms:W3CDTF">2023-06-23T15:23:57Z</dcterms:modified>
</cp:coreProperties>
</file>