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20490" windowHeight="6120"/>
  </bookViews>
  <sheets>
    <sheet name="Transparencia" sheetId="3" r:id="rId1"/>
  </sheets>
  <definedNames>
    <definedName name="_xlnm._FilterDatabase" localSheetId="0" hidden="1">Transparencia!$B$3:$N$159</definedName>
    <definedName name="_xlnm.Print_Area" localSheetId="0">Transparencia!$A$1:$O$216</definedName>
    <definedName name="_xlnm.Print_Titles" localSheetId="0">Transparencia!$2:$3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3" l="1"/>
  <c r="N56" i="3"/>
  <c r="M203" i="3"/>
  <c r="M202" i="3"/>
  <c r="M198" i="3"/>
  <c r="M195" i="3"/>
  <c r="M194" i="3"/>
  <c r="M193" i="3"/>
  <c r="M192" i="3" s="1"/>
  <c r="M191" i="3" s="1"/>
  <c r="M184" i="3"/>
  <c r="M181" i="3"/>
  <c r="M180" i="3" s="1"/>
  <c r="M170" i="3"/>
  <c r="M167" i="3"/>
  <c r="M166" i="3" s="1"/>
  <c r="M165" i="3" s="1"/>
  <c r="M164" i="3" s="1"/>
  <c r="M163" i="3" s="1"/>
  <c r="M175" i="3" s="1"/>
  <c r="M158" i="3"/>
  <c r="M155" i="3"/>
  <c r="M152" i="3"/>
  <c r="M143" i="3" s="1"/>
  <c r="M149" i="3"/>
  <c r="M144" i="3"/>
  <c r="M141" i="3"/>
  <c r="M139" i="3"/>
  <c r="M138" i="3" s="1"/>
  <c r="M131" i="3"/>
  <c r="M129" i="3"/>
  <c r="M125" i="3"/>
  <c r="M124" i="3" s="1"/>
  <c r="M122" i="3"/>
  <c r="M121" i="3"/>
  <c r="M119" i="3" s="1"/>
  <c r="M117" i="3"/>
  <c r="M116" i="3"/>
  <c r="M115" i="3"/>
  <c r="M113" i="3" s="1"/>
  <c r="M112" i="3"/>
  <c r="M111" i="3"/>
  <c r="M110" i="3"/>
  <c r="M109" i="3" s="1"/>
  <c r="M108" i="3" s="1"/>
  <c r="M103" i="3"/>
  <c r="M101" i="3"/>
  <c r="M95" i="3"/>
  <c r="M90" i="3"/>
  <c r="M86" i="3"/>
  <c r="M84" i="3"/>
  <c r="M81" i="3"/>
  <c r="M79" i="3"/>
  <c r="M74" i="3"/>
  <c r="M70" i="3" s="1"/>
  <c r="M65" i="3"/>
  <c r="M62" i="3"/>
  <c r="M58" i="3"/>
  <c r="M55" i="3"/>
  <c r="M52" i="3"/>
  <c r="M49" i="3"/>
  <c r="M40" i="3"/>
  <c r="M39" i="3" s="1"/>
  <c r="M34" i="3"/>
  <c r="M31" i="3"/>
  <c r="M29" i="3"/>
  <c r="M27" i="3"/>
  <c r="M25" i="3"/>
  <c r="M24" i="3"/>
  <c r="M21" i="3"/>
  <c r="M20" i="3" s="1"/>
  <c r="M17" i="3"/>
  <c r="M14" i="3"/>
  <c r="M10" i="3"/>
  <c r="M7" i="3" s="1"/>
  <c r="M8" i="3"/>
  <c r="M6" i="3" l="1"/>
  <c r="M189" i="3"/>
  <c r="M179" i="3"/>
  <c r="M178" i="3" s="1"/>
  <c r="M177" i="3" s="1"/>
  <c r="M83" i="3"/>
  <c r="M207" i="3"/>
  <c r="N9" i="3"/>
  <c r="N205" i="3"/>
  <c r="N204" i="3"/>
  <c r="N203" i="3" s="1"/>
  <c r="N202" i="3" s="1"/>
  <c r="N201" i="3"/>
  <c r="N200" i="3"/>
  <c r="N199" i="3"/>
  <c r="N198" i="3" s="1"/>
  <c r="N197" i="3"/>
  <c r="N196" i="3"/>
  <c r="N195" i="3" s="1"/>
  <c r="N194" i="3" s="1"/>
  <c r="N187" i="3"/>
  <c r="N186" i="3"/>
  <c r="N185" i="3"/>
  <c r="N184" i="3" s="1"/>
  <c r="N183" i="3"/>
  <c r="N182" i="3"/>
  <c r="N181" i="3" s="1"/>
  <c r="N180" i="3" s="1"/>
  <c r="N173" i="3"/>
  <c r="N172" i="3"/>
  <c r="N171" i="3"/>
  <c r="N169" i="3"/>
  <c r="N168" i="3"/>
  <c r="N167" i="3" s="1"/>
  <c r="N166" i="3" s="1"/>
  <c r="N159" i="3"/>
  <c r="N158" i="3" s="1"/>
  <c r="N157" i="3"/>
  <c r="N156" i="3"/>
  <c r="N155" i="3"/>
  <c r="N154" i="3"/>
  <c r="N152" i="3" s="1"/>
  <c r="N153" i="3"/>
  <c r="N151" i="3"/>
  <c r="N150" i="3"/>
  <c r="N149" i="3" s="1"/>
  <c r="N148" i="3"/>
  <c r="N147" i="3"/>
  <c r="N146" i="3"/>
  <c r="N145" i="3"/>
  <c r="N142" i="3"/>
  <c r="N141" i="3" s="1"/>
  <c r="N140" i="3"/>
  <c r="N139" i="3"/>
  <c r="N137" i="3"/>
  <c r="N136" i="3"/>
  <c r="N135" i="3"/>
  <c r="N134" i="3"/>
  <c r="N133" i="3"/>
  <c r="N132" i="3"/>
  <c r="N130" i="3"/>
  <c r="N129" i="3" s="1"/>
  <c r="N128" i="3"/>
  <c r="N127" i="3"/>
  <c r="N126" i="3"/>
  <c r="N125" i="3" s="1"/>
  <c r="N124" i="3" s="1"/>
  <c r="N123" i="3"/>
  <c r="N122" i="3" s="1"/>
  <c r="N121" i="3"/>
  <c r="N120" i="3"/>
  <c r="N119" i="3"/>
  <c r="N118" i="3"/>
  <c r="N117" i="3" s="1"/>
  <c r="N116" i="3"/>
  <c r="N115" i="3"/>
  <c r="N114" i="3"/>
  <c r="N113" i="3" s="1"/>
  <c r="N112" i="3"/>
  <c r="N111" i="3"/>
  <c r="N110" i="3"/>
  <c r="N109" i="3" s="1"/>
  <c r="N107" i="3"/>
  <c r="N103" i="3" s="1"/>
  <c r="N106" i="3"/>
  <c r="N105" i="3"/>
  <c r="N104" i="3"/>
  <c r="N102" i="3"/>
  <c r="N101" i="3" s="1"/>
  <c r="N100" i="3"/>
  <c r="N99" i="3"/>
  <c r="N98" i="3"/>
  <c r="N95" i="3" s="1"/>
  <c r="N97" i="3"/>
  <c r="N96" i="3"/>
  <c r="N94" i="3"/>
  <c r="N93" i="3"/>
  <c r="N92" i="3"/>
  <c r="N91" i="3"/>
  <c r="N89" i="3"/>
  <c r="N88" i="3"/>
  <c r="N87" i="3"/>
  <c r="N85" i="3"/>
  <c r="N82" i="3"/>
  <c r="N81" i="3" s="1"/>
  <c r="N80" i="3"/>
  <c r="N79" i="3"/>
  <c r="N78" i="3"/>
  <c r="N77" i="3"/>
  <c r="N76" i="3"/>
  <c r="N75" i="3"/>
  <c r="N73" i="3"/>
  <c r="N72" i="3"/>
  <c r="N71" i="3"/>
  <c r="N69" i="3"/>
  <c r="N68" i="3"/>
  <c r="N67" i="3"/>
  <c r="N66" i="3"/>
  <c r="N64" i="3"/>
  <c r="N63" i="3"/>
  <c r="N62" i="3"/>
  <c r="N61" i="3"/>
  <c r="N60" i="3"/>
  <c r="N59" i="3"/>
  <c r="N58" i="3"/>
  <c r="N55" i="3"/>
  <c r="N54" i="3"/>
  <c r="N53" i="3"/>
  <c r="N51" i="3"/>
  <c r="N50" i="3"/>
  <c r="N49" i="3" s="1"/>
  <c r="N48" i="3"/>
  <c r="N47" i="3"/>
  <c r="N46" i="3"/>
  <c r="N45" i="3"/>
  <c r="N44" i="3"/>
  <c r="N43" i="3"/>
  <c r="N42" i="3"/>
  <c r="N41" i="3"/>
  <c r="N38" i="3"/>
  <c r="N34" i="3" s="1"/>
  <c r="N37" i="3"/>
  <c r="N36" i="3"/>
  <c r="N35" i="3"/>
  <c r="N33" i="3"/>
  <c r="N32" i="3"/>
  <c r="N31" i="3"/>
  <c r="N30" i="3"/>
  <c r="N29" i="3" s="1"/>
  <c r="N28" i="3"/>
  <c r="N27" i="3" s="1"/>
  <c r="N26" i="3"/>
  <c r="N25" i="3" s="1"/>
  <c r="N23" i="3"/>
  <c r="N22" i="3"/>
  <c r="N19" i="3"/>
  <c r="N18" i="3"/>
  <c r="N17" i="3" s="1"/>
  <c r="N16" i="3"/>
  <c r="N15" i="3"/>
  <c r="N14" i="3" s="1"/>
  <c r="N13" i="3"/>
  <c r="N12" i="3"/>
  <c r="N11" i="3"/>
  <c r="N8" i="3"/>
  <c r="N24" i="3" l="1"/>
  <c r="N84" i="3"/>
  <c r="N83" i="3" s="1"/>
  <c r="N40" i="3"/>
  <c r="N74" i="3"/>
  <c r="N70" i="3" s="1"/>
  <c r="N86" i="3"/>
  <c r="N144" i="3"/>
  <c r="N143" i="3" s="1"/>
  <c r="N90" i="3"/>
  <c r="N165" i="3"/>
  <c r="N164" i="3" s="1"/>
  <c r="N163" i="3" s="1"/>
  <c r="N175" i="3" s="1"/>
  <c r="N10" i="3"/>
  <c r="N21" i="3"/>
  <c r="N20" i="3" s="1"/>
  <c r="N52" i="3"/>
  <c r="N65" i="3"/>
  <c r="N39" i="3" s="1"/>
  <c r="N131" i="3"/>
  <c r="N170" i="3"/>
  <c r="M161" i="3"/>
  <c r="M5" i="3"/>
  <c r="N108" i="3"/>
  <c r="N138" i="3"/>
  <c r="N189" i="3"/>
  <c r="N179" i="3"/>
  <c r="N178" i="3" s="1"/>
  <c r="N177" i="3" s="1"/>
  <c r="N7" i="3"/>
  <c r="N193" i="3"/>
  <c r="M209" i="3" l="1"/>
  <c r="M4" i="3"/>
  <c r="N6" i="3"/>
  <c r="N192" i="3"/>
  <c r="N191" i="3" s="1"/>
  <c r="N207" i="3"/>
  <c r="N5" i="3" l="1"/>
  <c r="N161" i="3"/>
  <c r="I209" i="3"/>
  <c r="N209" i="3" l="1"/>
  <c r="N4" i="3"/>
  <c r="L203" i="3"/>
  <c r="L202" i="3"/>
  <c r="L198" i="3"/>
  <c r="L195" i="3"/>
  <c r="L194" i="3"/>
  <c r="L184" i="3"/>
  <c r="L181" i="3"/>
  <c r="L180" i="3" s="1"/>
  <c r="L170" i="3"/>
  <c r="L167" i="3"/>
  <c r="L166" i="3" s="1"/>
  <c r="L165" i="3" s="1"/>
  <c r="L158" i="3"/>
  <c r="L155" i="3"/>
  <c r="L152" i="3"/>
  <c r="L149" i="3"/>
  <c r="L144" i="3"/>
  <c r="L141" i="3"/>
  <c r="L139" i="3"/>
  <c r="L131" i="3"/>
  <c r="L129" i="3"/>
  <c r="L125" i="3"/>
  <c r="L124" i="3" s="1"/>
  <c r="L122" i="3"/>
  <c r="L117" i="3"/>
  <c r="L103" i="3"/>
  <c r="L101" i="3"/>
  <c r="L95" i="3"/>
  <c r="L90" i="3"/>
  <c r="L86" i="3"/>
  <c r="L84" i="3" s="1"/>
  <c r="L81" i="3"/>
  <c r="L79" i="3"/>
  <c r="L74" i="3"/>
  <c r="L65" i="3"/>
  <c r="L62" i="3"/>
  <c r="L58" i="3"/>
  <c r="L55" i="3"/>
  <c r="L52" i="3"/>
  <c r="L49" i="3"/>
  <c r="L40" i="3"/>
  <c r="L34" i="3"/>
  <c r="L31" i="3"/>
  <c r="L29" i="3" s="1"/>
  <c r="L27" i="3"/>
  <c r="L25" i="3"/>
  <c r="L21" i="3"/>
  <c r="L20" i="3" s="1"/>
  <c r="L17" i="3"/>
  <c r="L14" i="3"/>
  <c r="L10" i="3"/>
  <c r="L8" i="3"/>
  <c r="L138" i="3" l="1"/>
  <c r="L143" i="3"/>
  <c r="L164" i="3"/>
  <c r="L163" i="3" s="1"/>
  <c r="L175" i="3" s="1"/>
  <c r="L24" i="3"/>
  <c r="L193" i="3"/>
  <c r="L7" i="3"/>
  <c r="L70" i="3"/>
  <c r="L39" i="3" s="1"/>
  <c r="L192" i="3"/>
  <c r="L191" i="3" s="1"/>
  <c r="L189" i="3"/>
  <c r="L179" i="3"/>
  <c r="K203" i="3"/>
  <c r="K202" i="3" s="1"/>
  <c r="K198" i="3"/>
  <c r="K195" i="3"/>
  <c r="K194" i="3" s="1"/>
  <c r="K184" i="3"/>
  <c r="K181" i="3"/>
  <c r="K180" i="3" s="1"/>
  <c r="K170" i="3"/>
  <c r="K167" i="3"/>
  <c r="K166" i="3" s="1"/>
  <c r="K158" i="3"/>
  <c r="K155" i="3"/>
  <c r="K152" i="3"/>
  <c r="K149" i="3"/>
  <c r="K144" i="3"/>
  <c r="K141" i="3"/>
  <c r="K139" i="3"/>
  <c r="K131" i="3"/>
  <c r="K129" i="3"/>
  <c r="K125" i="3"/>
  <c r="K122" i="3"/>
  <c r="K117" i="3"/>
  <c r="K103" i="3"/>
  <c r="K101" i="3"/>
  <c r="K95" i="3"/>
  <c r="K90" i="3"/>
  <c r="K86" i="3"/>
  <c r="K84" i="3" s="1"/>
  <c r="K81" i="3"/>
  <c r="K79" i="3"/>
  <c r="K74" i="3"/>
  <c r="K65" i="3"/>
  <c r="K62" i="3"/>
  <c r="K58" i="3"/>
  <c r="K55" i="3"/>
  <c r="K52" i="3"/>
  <c r="K49" i="3"/>
  <c r="K40" i="3"/>
  <c r="K34" i="3"/>
  <c r="K31" i="3"/>
  <c r="K29" i="3" s="1"/>
  <c r="K27" i="3"/>
  <c r="K25" i="3"/>
  <c r="K21" i="3"/>
  <c r="K20" i="3" s="1"/>
  <c r="K17" i="3"/>
  <c r="K14" i="3"/>
  <c r="K10" i="3"/>
  <c r="K8" i="3"/>
  <c r="L207" i="3" l="1"/>
  <c r="L178" i="3"/>
  <c r="L177" i="3" s="1"/>
  <c r="L6" i="3"/>
  <c r="K70" i="3"/>
  <c r="K39" i="3" s="1"/>
  <c r="K24" i="3"/>
  <c r="K193" i="3"/>
  <c r="K192" i="3" s="1"/>
  <c r="K191" i="3" s="1"/>
  <c r="K189" i="3"/>
  <c r="K124" i="3"/>
  <c r="K143" i="3"/>
  <c r="K138" i="3"/>
  <c r="K7" i="3"/>
  <c r="K165" i="3"/>
  <c r="K164" i="3" s="1"/>
  <c r="K163" i="3" s="1"/>
  <c r="K175" i="3" s="1"/>
  <c r="K179" i="3"/>
  <c r="K178" i="3" s="1"/>
  <c r="K177" i="3" s="1"/>
  <c r="D34" i="3"/>
  <c r="D8" i="3"/>
  <c r="D10" i="3"/>
  <c r="D14" i="3"/>
  <c r="D17" i="3"/>
  <c r="D21" i="3"/>
  <c r="D20" i="3" s="1"/>
  <c r="D25" i="3"/>
  <c r="D24" i="3" s="1"/>
  <c r="D31" i="3"/>
  <c r="D29" i="3" s="1"/>
  <c r="D40" i="3"/>
  <c r="D49" i="3"/>
  <c r="D52" i="3"/>
  <c r="D55" i="3"/>
  <c r="D58" i="3"/>
  <c r="D62" i="3"/>
  <c r="D65" i="3"/>
  <c r="D74" i="3"/>
  <c r="D79" i="3"/>
  <c r="D81" i="3"/>
  <c r="D86" i="3"/>
  <c r="D84" i="3" s="1"/>
  <c r="D90" i="3"/>
  <c r="D95" i="3"/>
  <c r="D101" i="3"/>
  <c r="D103" i="3"/>
  <c r="D109" i="3"/>
  <c r="D113" i="3"/>
  <c r="D117" i="3"/>
  <c r="D119" i="3"/>
  <c r="D122" i="3"/>
  <c r="D125" i="3"/>
  <c r="D129" i="3"/>
  <c r="D131" i="3"/>
  <c r="D139" i="3"/>
  <c r="D141" i="3"/>
  <c r="D144" i="3"/>
  <c r="D149" i="3"/>
  <c r="D152" i="3"/>
  <c r="D155" i="3"/>
  <c r="D158" i="3"/>
  <c r="D167" i="3"/>
  <c r="D166" i="3" s="1"/>
  <c r="D170" i="3"/>
  <c r="D181" i="3"/>
  <c r="D180" i="3" s="1"/>
  <c r="D184" i="3"/>
  <c r="D195" i="3"/>
  <c r="D194" i="3" s="1"/>
  <c r="D198" i="3"/>
  <c r="D203" i="3"/>
  <c r="D202" i="3" s="1"/>
  <c r="J34" i="3"/>
  <c r="I34" i="3"/>
  <c r="H34" i="3"/>
  <c r="G34" i="3"/>
  <c r="F34" i="3"/>
  <c r="E34" i="3"/>
  <c r="E203" i="3"/>
  <c r="E202" i="3" s="1"/>
  <c r="E198" i="3"/>
  <c r="E195" i="3"/>
  <c r="E194" i="3" s="1"/>
  <c r="E184" i="3"/>
  <c r="E181" i="3"/>
  <c r="E180" i="3" s="1"/>
  <c r="E170" i="3"/>
  <c r="E167" i="3"/>
  <c r="E166" i="3" s="1"/>
  <c r="E158" i="3"/>
  <c r="E155" i="3"/>
  <c r="E152" i="3"/>
  <c r="E149" i="3"/>
  <c r="E144" i="3"/>
  <c r="E141" i="3"/>
  <c r="E139" i="3"/>
  <c r="E131" i="3"/>
  <c r="E129" i="3"/>
  <c r="E125" i="3"/>
  <c r="E122" i="3"/>
  <c r="E119" i="3"/>
  <c r="E117" i="3"/>
  <c r="E113" i="3"/>
  <c r="E109" i="3"/>
  <c r="E103" i="3"/>
  <c r="E101" i="3"/>
  <c r="E95" i="3"/>
  <c r="E90" i="3"/>
  <c r="E86" i="3"/>
  <c r="E84" i="3" s="1"/>
  <c r="E81" i="3"/>
  <c r="E79" i="3"/>
  <c r="E74" i="3"/>
  <c r="E65" i="3"/>
  <c r="E62" i="3"/>
  <c r="E58" i="3"/>
  <c r="E55" i="3"/>
  <c r="E52" i="3"/>
  <c r="E49" i="3"/>
  <c r="E40" i="3"/>
  <c r="E31" i="3"/>
  <c r="E29" i="3" s="1"/>
  <c r="E27" i="3"/>
  <c r="E25" i="3"/>
  <c r="E21" i="3"/>
  <c r="E20" i="3" s="1"/>
  <c r="E17" i="3"/>
  <c r="E14" i="3"/>
  <c r="E10" i="3"/>
  <c r="E8" i="3"/>
  <c r="D70" i="3" l="1"/>
  <c r="D124" i="3"/>
  <c r="K207" i="3"/>
  <c r="E70" i="3"/>
  <c r="E39" i="3" s="1"/>
  <c r="K6" i="3"/>
  <c r="D138" i="3"/>
  <c r="E24" i="3"/>
  <c r="E189" i="3"/>
  <c r="E165" i="3"/>
  <c r="E164" i="3" s="1"/>
  <c r="E163" i="3" s="1"/>
  <c r="E175" i="3" s="1"/>
  <c r="D165" i="3"/>
  <c r="D164" i="3" s="1"/>
  <c r="D163" i="3" s="1"/>
  <c r="D175" i="3" s="1"/>
  <c r="D39" i="3"/>
  <c r="D7" i="3"/>
  <c r="D6" i="3" s="1"/>
  <c r="E138" i="3"/>
  <c r="E124" i="3"/>
  <c r="E7" i="3"/>
  <c r="E108" i="3"/>
  <c r="E143" i="3"/>
  <c r="E193" i="3"/>
  <c r="E192" i="3" s="1"/>
  <c r="E191" i="3" s="1"/>
  <c r="D143" i="3"/>
  <c r="D207" i="3"/>
  <c r="D108" i="3"/>
  <c r="D83" i="3" s="1"/>
  <c r="D179" i="3"/>
  <c r="D178" i="3" s="1"/>
  <c r="D177" i="3" s="1"/>
  <c r="D189" i="3"/>
  <c r="D193" i="3"/>
  <c r="D192" i="3" s="1"/>
  <c r="D191" i="3" s="1"/>
  <c r="E179" i="3"/>
  <c r="E178" i="3" s="1"/>
  <c r="E177" i="3" s="1"/>
  <c r="E83" i="3" l="1"/>
  <c r="E6" i="3"/>
  <c r="E207" i="3"/>
  <c r="D5" i="3"/>
  <c r="D161" i="3"/>
  <c r="E161" i="3" l="1"/>
  <c r="E5" i="3"/>
  <c r="E209" i="3" s="1"/>
  <c r="D4" i="3"/>
  <c r="D209" i="3"/>
  <c r="E4" i="3" l="1"/>
  <c r="J203" i="3"/>
  <c r="J202" i="3" s="1"/>
  <c r="J198" i="3"/>
  <c r="J195" i="3"/>
  <c r="J194" i="3" s="1"/>
  <c r="J184" i="3"/>
  <c r="J181" i="3"/>
  <c r="J180" i="3" s="1"/>
  <c r="J170" i="3"/>
  <c r="J167" i="3"/>
  <c r="J166" i="3" s="1"/>
  <c r="J158" i="3"/>
  <c r="J155" i="3"/>
  <c r="J152" i="3"/>
  <c r="J149" i="3"/>
  <c r="J144" i="3"/>
  <c r="J141" i="3"/>
  <c r="J139" i="3"/>
  <c r="J131" i="3"/>
  <c r="J129" i="3"/>
  <c r="J125" i="3"/>
  <c r="J122" i="3"/>
  <c r="J121" i="3"/>
  <c r="J117" i="3"/>
  <c r="J116" i="3"/>
  <c r="K116" i="3" s="1"/>
  <c r="L116" i="3" s="1"/>
  <c r="J115" i="3"/>
  <c r="J112" i="3"/>
  <c r="K112" i="3" s="1"/>
  <c r="L112" i="3" s="1"/>
  <c r="J111" i="3"/>
  <c r="K111" i="3" s="1"/>
  <c r="L111" i="3" s="1"/>
  <c r="J110" i="3"/>
  <c r="K110" i="3" s="1"/>
  <c r="L110" i="3" s="1"/>
  <c r="J103" i="3"/>
  <c r="J101" i="3"/>
  <c r="J95" i="3"/>
  <c r="J90" i="3"/>
  <c r="J86" i="3"/>
  <c r="J84" i="3" s="1"/>
  <c r="J81" i="3"/>
  <c r="J79" i="3"/>
  <c r="J74" i="3"/>
  <c r="J65" i="3"/>
  <c r="J62" i="3"/>
  <c r="J58" i="3"/>
  <c r="J55" i="3"/>
  <c r="J52" i="3"/>
  <c r="J49" i="3"/>
  <c r="J40" i="3"/>
  <c r="J31" i="3"/>
  <c r="J29" i="3" s="1"/>
  <c r="J27" i="3"/>
  <c r="J25" i="3"/>
  <c r="J21" i="3"/>
  <c r="J20" i="3" s="1"/>
  <c r="J17" i="3"/>
  <c r="J14" i="3"/>
  <c r="J10" i="3"/>
  <c r="J8" i="3"/>
  <c r="J138" i="3" l="1"/>
  <c r="L109" i="3"/>
  <c r="J189" i="3"/>
  <c r="K109" i="3"/>
  <c r="J119" i="3"/>
  <c r="K121" i="3"/>
  <c r="J113" i="3"/>
  <c r="K115" i="3"/>
  <c r="J70" i="3"/>
  <c r="J39" i="3" s="1"/>
  <c r="J124" i="3"/>
  <c r="J143" i="3"/>
  <c r="J7" i="3"/>
  <c r="J24" i="3"/>
  <c r="J109" i="3"/>
  <c r="J193" i="3"/>
  <c r="J192" i="3" s="1"/>
  <c r="J191" i="3" s="1"/>
  <c r="J165" i="3"/>
  <c r="J164" i="3" s="1"/>
  <c r="J163" i="3" s="1"/>
  <c r="J175" i="3" s="1"/>
  <c r="J179" i="3"/>
  <c r="J178" i="3" s="1"/>
  <c r="J177" i="3" s="1"/>
  <c r="K119" i="3" l="1"/>
  <c r="L121" i="3"/>
  <c r="L119" i="3" s="1"/>
  <c r="K113" i="3"/>
  <c r="L115" i="3"/>
  <c r="L113" i="3" s="1"/>
  <c r="J108" i="3"/>
  <c r="J83" i="3" s="1"/>
  <c r="J6" i="3"/>
  <c r="J207" i="3"/>
  <c r="L108" i="3" l="1"/>
  <c r="L83" i="3" s="1"/>
  <c r="L161" i="3" s="1"/>
  <c r="K108" i="3"/>
  <c r="K83" i="3" s="1"/>
  <c r="K5" i="3" s="1"/>
  <c r="K4" i="3" s="1"/>
  <c r="K209" i="3"/>
  <c r="J5" i="3"/>
  <c r="J209" i="3" s="1"/>
  <c r="J161" i="3"/>
  <c r="L5" i="3" l="1"/>
  <c r="L209" i="3" s="1"/>
  <c r="K161" i="3"/>
  <c r="J4" i="3"/>
  <c r="F95" i="3"/>
  <c r="G95" i="3"/>
  <c r="H95" i="3"/>
  <c r="I95" i="3"/>
  <c r="I103" i="3"/>
  <c r="L4" i="3" l="1"/>
  <c r="H203" i="3" l="1"/>
  <c r="H202" i="3"/>
  <c r="H198" i="3"/>
  <c r="H195" i="3"/>
  <c r="H194" i="3" s="1"/>
  <c r="H184" i="3"/>
  <c r="H181" i="3"/>
  <c r="H180" i="3" s="1"/>
  <c r="H189" i="3" s="1"/>
  <c r="H170" i="3"/>
  <c r="H167" i="3"/>
  <c r="H166" i="3" s="1"/>
  <c r="H158" i="3"/>
  <c r="H155" i="3"/>
  <c r="H152" i="3"/>
  <c r="H149" i="3"/>
  <c r="H144" i="3"/>
  <c r="H141" i="3"/>
  <c r="H139" i="3"/>
  <c r="H131" i="3"/>
  <c r="H129" i="3"/>
  <c r="H125" i="3"/>
  <c r="H122" i="3"/>
  <c r="H117" i="3"/>
  <c r="H103" i="3"/>
  <c r="H101" i="3"/>
  <c r="H90" i="3"/>
  <c r="H86" i="3"/>
  <c r="H84" i="3" s="1"/>
  <c r="H81" i="3"/>
  <c r="H79" i="3"/>
  <c r="H74" i="3"/>
  <c r="H65" i="3"/>
  <c r="H62" i="3"/>
  <c r="H58" i="3"/>
  <c r="H55" i="3"/>
  <c r="H52" i="3"/>
  <c r="H49" i="3"/>
  <c r="H40" i="3"/>
  <c r="H31" i="3"/>
  <c r="H29" i="3" s="1"/>
  <c r="H27" i="3"/>
  <c r="H25" i="3"/>
  <c r="H21" i="3"/>
  <c r="H20" i="3" s="1"/>
  <c r="H17" i="3"/>
  <c r="H14" i="3"/>
  <c r="H10" i="3"/>
  <c r="H8" i="3"/>
  <c r="H138" i="3" l="1"/>
  <c r="H165" i="3"/>
  <c r="H164" i="3" s="1"/>
  <c r="H163" i="3" s="1"/>
  <c r="H175" i="3" s="1"/>
  <c r="H193" i="3"/>
  <c r="H192" i="3" s="1"/>
  <c r="H191" i="3" s="1"/>
  <c r="H24" i="3"/>
  <c r="H124" i="3"/>
  <c r="H70" i="3"/>
  <c r="H39" i="3" s="1"/>
  <c r="H143" i="3"/>
  <c r="H7" i="3"/>
  <c r="H6" i="3" s="1"/>
  <c r="H179" i="3"/>
  <c r="H178" i="3" s="1"/>
  <c r="H177" i="3" s="1"/>
  <c r="H207" i="3" l="1"/>
  <c r="G203" i="3"/>
  <c r="G202" i="3" s="1"/>
  <c r="F203" i="3"/>
  <c r="F202" i="3" s="1"/>
  <c r="G198" i="3"/>
  <c r="F198" i="3"/>
  <c r="G195" i="3"/>
  <c r="G194" i="3" s="1"/>
  <c r="F195" i="3"/>
  <c r="F194" i="3" s="1"/>
  <c r="G184" i="3"/>
  <c r="F184" i="3"/>
  <c r="G181" i="3"/>
  <c r="G180" i="3" s="1"/>
  <c r="G179" i="3" s="1"/>
  <c r="G178" i="3" s="1"/>
  <c r="G177" i="3" s="1"/>
  <c r="F181" i="3"/>
  <c r="F180" i="3" s="1"/>
  <c r="F189" i="3" s="1"/>
  <c r="G170" i="3"/>
  <c r="F170" i="3"/>
  <c r="G167" i="3"/>
  <c r="G166" i="3" s="1"/>
  <c r="F167" i="3"/>
  <c r="F166" i="3" s="1"/>
  <c r="G158" i="3"/>
  <c r="F158" i="3"/>
  <c r="G155" i="3"/>
  <c r="F155" i="3"/>
  <c r="G152" i="3"/>
  <c r="F152" i="3"/>
  <c r="G149" i="3"/>
  <c r="F149" i="3"/>
  <c r="G144" i="3"/>
  <c r="F144" i="3"/>
  <c r="G141" i="3"/>
  <c r="F141" i="3"/>
  <c r="G139" i="3"/>
  <c r="F139" i="3"/>
  <c r="G131" i="3"/>
  <c r="F131" i="3"/>
  <c r="G129" i="3"/>
  <c r="F129" i="3"/>
  <c r="G125" i="3"/>
  <c r="F125" i="3"/>
  <c r="G122" i="3"/>
  <c r="F122" i="3"/>
  <c r="F121" i="3"/>
  <c r="G117" i="3"/>
  <c r="F117" i="3"/>
  <c r="F116" i="3"/>
  <c r="F115" i="3"/>
  <c r="F114" i="3"/>
  <c r="F112" i="3"/>
  <c r="F111" i="3"/>
  <c r="F110" i="3"/>
  <c r="G103" i="3"/>
  <c r="F103" i="3"/>
  <c r="G101" i="3"/>
  <c r="F101" i="3"/>
  <c r="G90" i="3"/>
  <c r="F90" i="3"/>
  <c r="G86" i="3"/>
  <c r="G84" i="3" s="1"/>
  <c r="F86" i="3"/>
  <c r="F84" i="3" s="1"/>
  <c r="G81" i="3"/>
  <c r="F81" i="3"/>
  <c r="G79" i="3"/>
  <c r="F79" i="3"/>
  <c r="G74" i="3"/>
  <c r="F74" i="3"/>
  <c r="G65" i="3"/>
  <c r="F65" i="3"/>
  <c r="G62" i="3"/>
  <c r="F62" i="3"/>
  <c r="G58" i="3"/>
  <c r="F58" i="3"/>
  <c r="G55" i="3"/>
  <c r="F55" i="3"/>
  <c r="G52" i="3"/>
  <c r="F52" i="3"/>
  <c r="G49" i="3"/>
  <c r="F49" i="3"/>
  <c r="G40" i="3"/>
  <c r="F40" i="3"/>
  <c r="G31" i="3"/>
  <c r="G29" i="3" s="1"/>
  <c r="F31" i="3"/>
  <c r="F29" i="3" s="1"/>
  <c r="G27" i="3"/>
  <c r="F27" i="3"/>
  <c r="G25" i="3"/>
  <c r="F25" i="3"/>
  <c r="G21" i="3"/>
  <c r="G20" i="3" s="1"/>
  <c r="F21" i="3"/>
  <c r="F20" i="3" s="1"/>
  <c r="G17" i="3"/>
  <c r="F17" i="3"/>
  <c r="G14" i="3"/>
  <c r="F14" i="3"/>
  <c r="G10" i="3"/>
  <c r="F10" i="3"/>
  <c r="G8" i="3"/>
  <c r="F8" i="3"/>
  <c r="F119" i="3" l="1"/>
  <c r="G110" i="3"/>
  <c r="H110" i="3" s="1"/>
  <c r="G112" i="3"/>
  <c r="H112" i="3" s="1"/>
  <c r="G124" i="3"/>
  <c r="G24" i="3"/>
  <c r="F124" i="3"/>
  <c r="F7" i="3"/>
  <c r="F70" i="3"/>
  <c r="F39" i="3" s="1"/>
  <c r="G138" i="3"/>
  <c r="F138" i="3"/>
  <c r="G7" i="3"/>
  <c r="F113" i="3"/>
  <c r="F165" i="3"/>
  <c r="F164" i="3" s="1"/>
  <c r="F163" i="3" s="1"/>
  <c r="F175" i="3" s="1"/>
  <c r="G189" i="3"/>
  <c r="G70" i="3"/>
  <c r="G39" i="3" s="1"/>
  <c r="G143" i="3"/>
  <c r="G111" i="3"/>
  <c r="H111" i="3" s="1"/>
  <c r="G116" i="3"/>
  <c r="H116" i="3" s="1"/>
  <c r="F143" i="3"/>
  <c r="F109" i="3"/>
  <c r="F179" i="3"/>
  <c r="F178" i="3" s="1"/>
  <c r="F177" i="3" s="1"/>
  <c r="F24" i="3"/>
  <c r="G165" i="3"/>
  <c r="G164" i="3" s="1"/>
  <c r="G163" i="3" s="1"/>
  <c r="G175" i="3" s="1"/>
  <c r="F193" i="3"/>
  <c r="F192" i="3" s="1"/>
  <c r="F191" i="3" s="1"/>
  <c r="G193" i="3"/>
  <c r="G115" i="3"/>
  <c r="H115" i="3" s="1"/>
  <c r="G121" i="3"/>
  <c r="H121" i="3" s="1"/>
  <c r="H119" i="3" s="1"/>
  <c r="G6" i="3" l="1"/>
  <c r="H113" i="3"/>
  <c r="H109" i="3"/>
  <c r="F6" i="3"/>
  <c r="G109" i="3"/>
  <c r="F207" i="3"/>
  <c r="F108" i="3"/>
  <c r="F83" i="3" s="1"/>
  <c r="G113" i="3"/>
  <c r="G119" i="3"/>
  <c r="G207" i="3"/>
  <c r="G192" i="3"/>
  <c r="G191" i="3" s="1"/>
  <c r="H108" i="3" l="1"/>
  <c r="H83" i="3" s="1"/>
  <c r="H5" i="3" s="1"/>
  <c r="F161" i="3"/>
  <c r="F5" i="3"/>
  <c r="F209" i="3" s="1"/>
  <c r="G108" i="3"/>
  <c r="G83" i="3" s="1"/>
  <c r="G161" i="3" s="1"/>
  <c r="H4" i="3" l="1"/>
  <c r="H209" i="3"/>
  <c r="H161" i="3"/>
  <c r="F4" i="3"/>
  <c r="G5" i="3"/>
  <c r="G209" i="3" s="1"/>
  <c r="G4" i="3" l="1"/>
</calcChain>
</file>

<file path=xl/sharedStrings.xml><?xml version="1.0" encoding="utf-8"?>
<sst xmlns="http://schemas.openxmlformats.org/spreadsheetml/2006/main" count="355" uniqueCount="301">
  <si>
    <t>CUENTA No.</t>
  </si>
  <si>
    <t>DESCRIPCIÓN DE CUENTAS</t>
  </si>
  <si>
    <t>ENERO</t>
  </si>
  <si>
    <t>FEBRERO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</si>
  <si>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</si>
  <si>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</si>
  <si>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</si>
  <si>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</si>
  <si>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</si>
  <si>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</si>
  <si>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</si>
  <si>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</si>
  <si>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</si>
  <si>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</si>
  <si>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</si>
  <si>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</si>
  <si>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</si>
  <si>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</si>
  <si>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</si>
  <si>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</si>
  <si>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</si>
  <si>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</si>
  <si>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</si>
  <si>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</si>
  <si>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</si>
  <si>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</si>
  <si>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</si>
  <si>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</si>
  <si>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</si>
  <si>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</si>
  <si>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</si>
  <si>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</si>
  <si>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</si>
  <si>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</si>
  <si>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</si>
  <si>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</si>
  <si>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</si>
  <si>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</si>
  <si>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</si>
  <si>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</si>
  <si>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</si>
  <si>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</si>
  <si>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</si>
  <si>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</si>
  <si>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</si>
  <si>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</si>
  <si>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</si>
  <si>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</si>
  <si>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</si>
  <si>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</si>
  <si>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</si>
  <si>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</si>
  <si>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</si>
  <si>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</si>
  <si>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</si>
  <si>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</si>
  <si>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</si>
  <si>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</si>
  <si>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</si>
  <si>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</si>
  <si>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</si>
  <si>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</si>
  <si>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</si>
  <si>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</si>
  <si>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</si>
  <si>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</si>
  <si>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</si>
  <si>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</si>
  <si>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</si>
  <si>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</si>
  <si>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</si>
  <si>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</si>
  <si>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</si>
  <si>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</si>
  <si>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</si>
  <si>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</si>
  <si>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</si>
  <si>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</si>
  <si>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</si>
  <si>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</si>
  <si>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</si>
  <si>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</si>
  <si>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</si>
  <si>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</si>
  <si>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</si>
  <si>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</si>
  <si>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</si>
  <si>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</si>
  <si>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</si>
  <si>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</si>
  <si>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</si>
  <si>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</si>
  <si>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</si>
  <si>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</si>
  <si>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</si>
  <si>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</si>
  <si>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</si>
  <si>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</si>
  <si>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</si>
  <si>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</si>
  <si>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</si>
  <si>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</si>
  <si>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</si>
  <si>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</si>
  <si>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</si>
  <si>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</si>
  <si>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</si>
  <si>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</si>
  <si>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</si>
  <si>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</si>
  <si>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</si>
  <si>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</si>
  <si>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</si>
  <si>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</si>
  <si>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</si>
  <si>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</si>
  <si>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</si>
  <si>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</si>
  <si>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</si>
  <si>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</si>
  <si>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</si>
  <si>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</si>
  <si>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</si>
  <si>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</si>
  <si>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</si>
  <si>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</si>
  <si>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</si>
  <si>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</si>
  <si>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</si>
  <si>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</si>
  <si>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</si>
  <si>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</si>
  <si>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</si>
  <si>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</si>
  <si>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</si>
  <si>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</si>
  <si>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</si>
  <si>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</si>
  <si>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</si>
  <si>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</si>
  <si>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</si>
  <si>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</si>
  <si>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</si>
  <si>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</si>
  <si>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</si>
  <si>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</si>
  <si>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</si>
  <si>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</si>
  <si>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2.3.3.1.01</t>
  </si>
  <si>
    <t>Papel de Escritorio</t>
  </si>
  <si>
    <t>2.3.3.2.01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</si>
  <si>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</si>
  <si>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</si>
  <si>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</si>
  <si>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</si>
  <si>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</si>
  <si>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</si>
  <si>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</si>
  <si>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</si>
  <si>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</si>
  <si>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2.3.5.1.01</t>
  </si>
  <si>
    <t>2.3.5.3.01</t>
  </si>
  <si>
    <t>Llantas y Neumáticos</t>
  </si>
  <si>
    <t>2.3.5.4.01</t>
  </si>
  <si>
    <t>Artículos de Caucho</t>
  </si>
  <si>
    <t>2.3.5.5.01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</si>
  <si>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</si>
  <si>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</si>
  <si>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</si>
  <si>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</si>
  <si>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</si>
  <si>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</si>
  <si>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</si>
  <si>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</si>
  <si>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</si>
  <si>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</si>
  <si>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</si>
  <si>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</si>
  <si>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</si>
  <si>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</si>
  <si>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</si>
  <si>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</si>
  <si>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</si>
  <si>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</si>
  <si>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</si>
  <si>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</si>
  <si>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</si>
  <si>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</si>
  <si>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</si>
  <si>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</si>
  <si>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</si>
  <si>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</si>
  <si>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</si>
  <si>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</si>
  <si>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</si>
  <si>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</si>
  <si>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</si>
  <si>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</si>
  <si>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</si>
  <si>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</si>
  <si>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</si>
  <si>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</si>
  <si>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2.3.9.1.01</t>
  </si>
  <si>
    <t>2.3.9.2.01</t>
  </si>
  <si>
    <t xml:space="preserve">Útiles de Escritorio, Oficina e Informática </t>
  </si>
  <si>
    <t>2.3.9.3.01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</si>
  <si>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</si>
  <si>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</si>
  <si>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</si>
  <si>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</si>
  <si>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</si>
  <si>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</si>
  <si>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</si>
  <si>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</si>
  <si>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</si>
  <si>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</si>
  <si>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</si>
  <si>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</si>
  <si>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</si>
  <si>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</si>
  <si>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</si>
  <si>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</si>
  <si>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</si>
  <si>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</si>
  <si>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</si>
  <si>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</si>
  <si>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 xml:space="preserve">Otros Mobiliarios y Equipos no Identificados 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</si>
  <si>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</si>
  <si>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</si>
  <si>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</si>
  <si>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</si>
  <si>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</si>
  <si>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</si>
  <si>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</si>
  <si>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</si>
  <si>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</si>
  <si>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</si>
  <si>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</si>
  <si>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</si>
  <si>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</si>
  <si>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</si>
  <si>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</si>
  <si>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</si>
  <si>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</si>
  <si>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</si>
  <si>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</si>
  <si>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</si>
  <si>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</si>
  <si>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</si>
  <si>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</si>
  <si>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</si>
  <si>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</si>
  <si>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</si>
  <si>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</si>
  <si>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</si>
  <si>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</si>
  <si>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</si>
  <si>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</si>
  <si>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</si>
  <si>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</si>
  <si>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</si>
  <si>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</si>
  <si>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</si>
  <si>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</si>
  <si>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</si>
  <si>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</si>
  <si>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</si>
  <si>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>MARZO</t>
  </si>
  <si>
    <t>TOTAL 
EJECUTADO</t>
  </si>
  <si>
    <t>PRESUPUESTO 
APROBADO</t>
  </si>
  <si>
    <t>PRESUPUESTO 
MODIFICADO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</si>
  <si>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</si>
  <si>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</si>
  <si>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</si>
  <si>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</si>
  <si>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ÚTILES Y MATERIALES DE LIMPIEZA E HIGIENE</t>
  </si>
  <si>
    <t>Útiles Menores Médico Quirúrgicos y de laboratorio</t>
  </si>
  <si>
    <t>Útiles y Materiales de Limpieza e Higiene</t>
  </si>
  <si>
    <t>Muebles de  Oficina y Estanteria</t>
  </si>
  <si>
    <t>PAPEL, CARTON E IMPRESOS</t>
  </si>
  <si>
    <t>Papel y Cartón</t>
  </si>
  <si>
    <t>CUERO, CAUCHO Y PLASTICO</t>
  </si>
  <si>
    <t>Cuero y Pieles</t>
  </si>
  <si>
    <t>Equipos de Tecnología d la Información y Comunicación</t>
  </si>
  <si>
    <t>MOBILIARIO Y EQUIPO DE AUDIO, AUDIOVISUAL, RECREATIVO Y EDUCACIONAL.</t>
  </si>
  <si>
    <t>ABRIL</t>
  </si>
  <si>
    <t>MAYO</t>
  </si>
  <si>
    <t>2.1.5.4.02</t>
  </si>
  <si>
    <t>Contribuciones al plan de retiro complementario legislativo</t>
  </si>
  <si>
    <t>JUNIO</t>
  </si>
  <si>
    <t>JULIO</t>
  </si>
  <si>
    <t>Analista de Presupuesto</t>
  </si>
  <si>
    <t>Verificado por:</t>
  </si>
  <si>
    <t>Encargada de Presupuesto</t>
  </si>
  <si>
    <t>Aprobado por:</t>
  </si>
  <si>
    <t>Elaborado por:</t>
  </si>
  <si>
    <t>Lic. Deysis Matos</t>
  </si>
  <si>
    <t>Lic. Alexi  Martinez Olivo</t>
  </si>
  <si>
    <t xml:space="preserve">Director Financiero </t>
  </si>
  <si>
    <t>AGOSTO</t>
  </si>
  <si>
    <t>Lic. Agustina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</si>
</sst>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4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left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39" fontId="2" fillId="2" borderId="5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39" fontId="2" fillId="0" borderId="5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4" fillId="0" borderId="4" xfId="0" applyNumberFormat="1" applyFont="1" applyFill="1" applyBorder="1" applyAlignment="1"/>
    <xf numFmtId="39" fontId="3" fillId="0" borderId="4" xfId="1" applyNumberFormat="1" applyFont="1" applyFill="1" applyBorder="1" applyAlignment="1">
      <alignment wrapText="1"/>
    </xf>
    <xf numFmtId="39" fontId="3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 wrapText="1"/>
    </xf>
    <xf numFmtId="39" fontId="2" fillId="0" borderId="4" xfId="1" applyNumberFormat="1" applyFont="1" applyFill="1" applyBorder="1" applyAlignment="1">
      <alignment wrapText="1"/>
    </xf>
    <xf numFmtId="39" fontId="2" fillId="0" borderId="5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 wrapText="1"/>
    </xf>
    <xf numFmtId="39" fontId="3" fillId="0" borderId="4" xfId="0" applyNumberFormat="1" applyFont="1" applyFill="1" applyBorder="1" applyAlignment="1"/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3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39" fontId="2" fillId="2" borderId="5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2" fillId="5" borderId="5" xfId="1" applyNumberFormat="1" applyFont="1" applyFill="1" applyBorder="1" applyAlignment="1"/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5" xfId="1" applyNumberFormat="1" applyFont="1" applyBorder="1" applyAlignment="1"/>
    <xf numFmtId="39" fontId="3" fillId="0" borderId="4" xfId="1" applyNumberFormat="1" applyFont="1" applyBorder="1" applyAlignment="1"/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0" borderId="4" xfId="1" applyNumberFormat="1" applyFont="1" applyBorder="1" applyAlignment="1"/>
    <xf numFmtId="39" fontId="2" fillId="0" borderId="5" xfId="1" applyNumberFormat="1" applyFont="1" applyBorder="1" applyAlignment="1"/>
    <xf numFmtId="39" fontId="5" fillId="0" borderId="4" xfId="1" applyNumberFormat="1" applyFont="1" applyBorder="1" applyAlignment="1"/>
    <xf numFmtId="39" fontId="5" fillId="0" borderId="5" xfId="1" applyNumberFormat="1" applyFont="1" applyBorder="1" applyAlignment="1"/>
    <xf numFmtId="39" fontId="2" fillId="5" borderId="0" xfId="0" applyNumberFormat="1" applyFont="1" applyFill="1" applyBorder="1" applyAlignment="1">
      <alignment vertical="center" wrapText="1"/>
    </xf>
    <xf numFmtId="39" fontId="2" fillId="5" borderId="4" xfId="1" applyNumberFormat="1" applyFont="1" applyFill="1" applyBorder="1" applyAlignment="1">
      <alignment wrapText="1"/>
    </xf>
    <xf numFmtId="39" fontId="2" fillId="5" borderId="5" xfId="1" applyNumberFormat="1" applyFont="1" applyFill="1" applyBorder="1" applyAlignment="1">
      <alignment wrapText="1"/>
    </xf>
    <xf numFmtId="39" fontId="3" fillId="0" borderId="4" xfId="0" applyNumberFormat="1" applyFont="1" applyBorder="1" applyAlignment="1"/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39" fontId="3" fillId="6" borderId="4" xfId="1" applyNumberFormat="1" applyFont="1" applyFill="1" applyBorder="1" applyAlignment="1">
      <alignment wrapText="1"/>
    </xf>
    <xf numFmtId="39" fontId="3" fillId="6" borderId="5" xfId="1" applyNumberFormat="1" applyFont="1" applyFill="1" applyBorder="1" applyAlignment="1">
      <alignment wrapText="1"/>
    </xf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4" xfId="1" applyNumberFormat="1" applyFont="1" applyFill="1" applyBorder="1" applyAlignment="1"/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39" fontId="2" fillId="4" borderId="5" xfId="1" applyNumberFormat="1" applyFont="1" applyFill="1" applyBorder="1" applyAlignment="1"/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3" fillId="6" borderId="4" xfId="1" applyNumberFormat="1" applyFont="1" applyFill="1" applyBorder="1" applyAlignment="1"/>
    <xf numFmtId="39" fontId="3" fillId="6" borderId="5" xfId="1" applyNumberFormat="1" applyFont="1" applyFill="1" applyBorder="1" applyAlignment="1"/>
    <xf numFmtId="39" fontId="2" fillId="6" borderId="0" xfId="0" applyNumberFormat="1" applyFont="1" applyFill="1" applyBorder="1" applyAlignment="1">
      <alignment horizontal="left" vertical="center" wrapText="1"/>
    </xf>
    <xf numFmtId="39" fontId="2" fillId="6" borderId="5" xfId="1" applyNumberFormat="1" applyFont="1" applyFill="1" applyBorder="1" applyAlignment="1"/>
    <xf numFmtId="0" fontId="2" fillId="6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49" fontId="2" fillId="7" borderId="4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vertical="center" wrapText="1"/>
    </xf>
    <xf numFmtId="39" fontId="2" fillId="7" borderId="4" xfId="1" applyNumberFormat="1" applyFont="1" applyFill="1" applyBorder="1" applyAlignment="1"/>
    <xf numFmtId="39" fontId="2" fillId="7" borderId="5" xfId="1" applyNumberFormat="1" applyFont="1" applyFill="1" applyBorder="1" applyAlignment="1"/>
    <xf numFmtId="39" fontId="2" fillId="0" borderId="0" xfId="0" applyNumberFormat="1" applyFont="1" applyFill="1" applyBorder="1" applyAlignment="1">
      <alignment vertical="center" wrapText="1"/>
    </xf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39" fontId="3" fillId="3" borderId="5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/>
    <xf numFmtId="0" fontId="2" fillId="2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0" fillId="0" borderId="0" xfId="0" applyFill="1"/>
    <xf numFmtId="43" fontId="6" fillId="0" borderId="0" xfId="1" applyFont="1" applyFill="1" applyAlignment="1">
      <alignment horizontal="right"/>
    </xf>
    <xf numFmtId="39" fontId="6" fillId="0" borderId="0" xfId="0" applyNumberFormat="1" applyFont="1" applyFill="1" applyBorder="1" applyAlignment="1">
      <alignment horizontal="right"/>
    </xf>
    <xf numFmtId="39" fontId="2" fillId="2" borderId="5" xfId="1" applyNumberFormat="1" applyFont="1" applyFill="1" applyBorder="1" applyAlignment="1">
      <alignment horizontal="right"/>
    </xf>
    <xf numFmtId="39" fontId="3" fillId="0" borderId="5" xfId="1" applyNumberFormat="1" applyFont="1" applyFill="1" applyBorder="1" applyAlignment="1">
      <alignment horizontal="right"/>
    </xf>
    <xf numFmtId="39" fontId="2" fillId="2" borderId="5" xfId="1" applyNumberFormat="1" applyFont="1" applyFill="1" applyBorder="1" applyAlignment="1">
      <alignment horizontal="right" wrapText="1"/>
    </xf>
    <xf numFmtId="39" fontId="2" fillId="3" borderId="4" xfId="1" applyNumberFormat="1" applyFont="1" applyFill="1" applyBorder="1" applyAlignment="1">
      <alignment horizontal="right"/>
    </xf>
    <xf numFmtId="39" fontId="2" fillId="4" borderId="4" xfId="1" applyNumberFormat="1" applyFont="1" applyFill="1" applyBorder="1" applyAlignment="1">
      <alignment horizontal="right"/>
    </xf>
    <xf numFmtId="39" fontId="2" fillId="5" borderId="4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 wrapText="1"/>
    </xf>
    <xf numFmtId="39" fontId="2" fillId="5" borderId="5" xfId="1" applyNumberFormat="1" applyFont="1" applyFill="1" applyBorder="1" applyAlignment="1">
      <alignment horizontal="right"/>
    </xf>
    <xf numFmtId="39" fontId="2" fillId="2" borderId="0" xfId="0" applyNumberFormat="1" applyFont="1" applyFill="1" applyBorder="1" applyAlignment="1">
      <alignment wrapText="1"/>
    </xf>
    <xf numFmtId="39" fontId="7" fillId="0" borderId="0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43" fontId="0" fillId="0" borderId="0" xfId="1" applyFont="1"/>
    <xf numFmtId="39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39" fontId="2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0" applyNumberFormat="1"/>
    <xf numFmtId="39" fontId="3" fillId="0" borderId="0" xfId="1" applyNumberFormat="1" applyFont="1" applyFill="1" applyBorder="1" applyAlignment="1"/>
    <xf numFmtId="39" fontId="2" fillId="3" borderId="9" xfId="1" applyNumberFormat="1" applyFont="1" applyFill="1" applyBorder="1" applyAlignment="1"/>
    <xf numFmtId="0" fontId="2" fillId="0" borderId="0" xfId="0" applyFont="1" applyFill="1" applyBorder="1" applyAlignment="1">
      <alignment horizontal="center"/>
    </xf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600076</xdr:colOff>
      <xdr:row>224</xdr:row>
      <xdr:rowOff>9525</xdr:rowOff>
    </xdr:from>
    <xdr:to>
      <xdr:col>2</xdr:col>
      <xdr:colOff>1000126</xdr:colOff>
      <xdr:row>231</xdr:row>
      <xdr:rowOff>113248</xdr:rowOff>
    </xdr:to>
    <xdr:sp macro="" textlink="">
      <xdr:nvSpPr>
        <xdr:cNvPr id="2" name="CuadroTexto 1"/>
        <xdr:cNvSpPr txBox="1"/>
      </xdr:nvSpPr>
      <xdr:spPr>
        <a:xfrm>
          <a:off x="1504951" y="46653450"/>
          <a:ext cx="400050" cy="1437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U218"/>
  <sheetViews>
    <sheetView tabSelected="1" view="pageLayout" zoomScaleNormal="100" zoomScaleSheetLayoutView="85" workbookViewId="0">
      <selection activeCell="F12" sqref="F12"/>
    </sheetView>
  </sheetViews>
  <sheetFormatPr baseColWidth="10" defaultRowHeight="15" x14ac:dyDescent="0.25"/>
  <cols>
    <col min="1" max="1" width="2.28515625" customWidth="1"/>
    <col min="2" max="2" width="11.28515625" customWidth="1"/>
    <col min="3" max="3" width="49" customWidth="1"/>
    <col min="4" max="4" width="14.85546875" bestFit="1" customWidth="1"/>
    <col min="5" max="5" width="15.42578125" customWidth="1"/>
    <col min="6" max="6" width="13.85546875" customWidth="1"/>
    <col min="7" max="7" width="15" customWidth="1"/>
    <col min="8" max="9" width="13.42578125" customWidth="1"/>
    <col min="10" max="11" width="15.42578125" customWidth="1"/>
    <col min="12" max="12" width="16.42578125" customWidth="1"/>
    <col min="13" max="13" width="15.5703125" customWidth="1"/>
    <col min="14" max="14" width="15.85546875" customWidth="1"/>
    <col min="16" max="16" width="18" bestFit="1" customWidth="1"/>
    <col min="17" max="17" width="14.140625" bestFit="1" customWidth="1"/>
    <col min="20" max="20" width="13.42578125" bestFit="1" customWidth="1"/>
    <col min="21" max="21" width="14.140625" bestFit="1" customWidth="1"/>
  </cols>
  <sheetData>
    <row r="2" spans="2:17" x14ac:dyDescent="0.25">
      <c r="B2" s="3"/>
      <c r="C2" s="2"/>
      <c r="D2" s="2"/>
      <c r="E2" s="111"/>
      <c r="F2" s="2"/>
      <c r="G2" s="2"/>
      <c r="H2" s="2"/>
      <c r="I2" s="2"/>
      <c r="J2" s="2"/>
      <c r="K2" s="2"/>
      <c r="L2" s="2"/>
      <c r="M2" s="2"/>
      <c r="N2" s="112"/>
    </row>
    <row r="3" spans="2:17" ht="30" customHeight="1" x14ac:dyDescent="0.25">
      <c r="B3" s="4" t="s">
        <v>0</v>
      </c>
      <c r="C3" s="1" t="s">
        <v>1</v>
      </c>
      <c r="D3" s="4" t="s">
        <v>269</v>
      </c>
      <c r="E3" s="4" t="s">
        <v>270</v>
      </c>
      <c r="F3" s="4" t="s">
        <v>2</v>
      </c>
      <c r="G3" s="4" t="s">
        <v>3</v>
      </c>
      <c r="H3" s="4" t="s">
        <v>267</v>
      </c>
      <c r="I3" s="4" t="s">
        <v>285</v>
      </c>
      <c r="J3" s="4" t="s">
        <v>286</v>
      </c>
      <c r="K3" s="4" t="s">
        <v>289</v>
      </c>
      <c r="L3" s="4" t="s">
        <v>290</v>
      </c>
      <c r="M3" s="4" t="s">
        <v>299</v>
      </c>
      <c r="N3" s="4" t="s">
        <v>268</v>
      </c>
    </row>
    <row r="4" spans="2:17" x14ac:dyDescent="0.25">
      <c r="B4" s="5">
        <v>11</v>
      </c>
      <c r="C4" s="6" t="s">
        <v>4</v>
      </c>
      <c r="D4" s="7">
        <f>+D5+D163+D177+D191</f>
        <v>701381669</v>
      </c>
      <c r="E4" s="7">
        <f>+E5+E163+E177+E191</f>
        <v>901881669</v>
      </c>
      <c r="F4" s="7">
        <f>+F5+F163+F177+F191</f>
        <v>44854613.731835134</v>
      </c>
      <c r="G4" s="7">
        <f>+G5+G163+G177+G191</f>
        <v>55179504.955121681</v>
      </c>
      <c r="H4" s="124">
        <f>+H5+H163+H177+H191</f>
        <v>56018083.698024414</v>
      </c>
      <c r="I4" s="124">
        <v>59473870.355042659</v>
      </c>
      <c r="J4" s="124">
        <f>+J5+J163+J177+J191</f>
        <v>82223910.105675653</v>
      </c>
      <c r="K4" s="124">
        <f>+K5+K163+K177+K191</f>
        <v>63810285.755937137</v>
      </c>
      <c r="L4" s="124">
        <f>+L5+L163+L177+L191</f>
        <v>63897972.40781749</v>
      </c>
      <c r="M4" s="124">
        <f>+M5+M163+M177+M191</f>
        <v>72201420.719629437</v>
      </c>
      <c r="N4" s="7">
        <f t="shared" ref="N4" si="0">+N5+N163+N177+N191</f>
        <v>497659661.7290836</v>
      </c>
      <c r="P4" s="133"/>
      <c r="Q4" s="143"/>
    </row>
    <row r="5" spans="2:17" x14ac:dyDescent="0.25">
      <c r="B5" s="8" t="s">
        <v>5</v>
      </c>
      <c r="C5" s="9" t="s">
        <v>6</v>
      </c>
      <c r="D5" s="10">
        <f>+D6+D39+D83+D138+D143</f>
        <v>602632629</v>
      </c>
      <c r="E5" s="10">
        <f>+E6+E39+E83+E138+E143</f>
        <v>784339195</v>
      </c>
      <c r="F5" s="10">
        <f>+F6+F39+F83+F138+F143</f>
        <v>36318893.015981138</v>
      </c>
      <c r="G5" s="10">
        <f>+G6+G39+G83+G138+G143</f>
        <v>46270717.260690145</v>
      </c>
      <c r="H5" s="125">
        <f>+H6+H39+H83+H138+H143</f>
        <v>47346180.820782416</v>
      </c>
      <c r="I5" s="125">
        <v>49963110.784420013</v>
      </c>
      <c r="J5" s="125">
        <f>+J6+J39+J83+J138+J143</f>
        <v>72621173.586253762</v>
      </c>
      <c r="K5" s="125">
        <f>+K6+K39+K83+K138+K143</f>
        <v>54220167.594344243</v>
      </c>
      <c r="L5" s="125">
        <f>+L6+L39+L83+L138+L143</f>
        <v>54028848.656081378</v>
      </c>
      <c r="M5" s="125">
        <f>+M6+M39+M83+M138+M143</f>
        <v>62027004.511859231</v>
      </c>
      <c r="N5" s="10">
        <f t="shared" ref="N5" si="1">+N6+N39+N83+N138+N143</f>
        <v>422796096.2304123</v>
      </c>
    </row>
    <row r="6" spans="2:17" x14ac:dyDescent="0.25">
      <c r="B6" s="11">
        <v>21</v>
      </c>
      <c r="C6" s="12" t="s">
        <v>7</v>
      </c>
      <c r="D6" s="13">
        <f>+D7+D20+D24+D29+D34</f>
        <v>485316189</v>
      </c>
      <c r="E6" s="13">
        <f>+E7+E20+E24+E29+E34</f>
        <v>481556378.85000002</v>
      </c>
      <c r="F6" s="13">
        <f>+F7+F20+F24+F29+F34</f>
        <v>32449319.085846778</v>
      </c>
      <c r="G6" s="13">
        <f>+G7+G20+G24+G29+G34</f>
        <v>28829888.544201415</v>
      </c>
      <c r="H6" s="126">
        <f>+H7+H20+H24+H29+H34</f>
        <v>32699785.990562413</v>
      </c>
      <c r="I6" s="126">
        <v>36470715.721180014</v>
      </c>
      <c r="J6" s="126">
        <f>+J7+J20+J24+J29+J34</f>
        <v>53296161.248193756</v>
      </c>
      <c r="K6" s="126">
        <f>+K7+K20+K24+K29+K34</f>
        <v>43383585.299524248</v>
      </c>
      <c r="L6" s="126">
        <f>+L7+L20+L24+L29+L34</f>
        <v>40585961.578999385</v>
      </c>
      <c r="M6" s="126">
        <f>+M7+M20+M24+M29+M34</f>
        <v>47427001.438439235</v>
      </c>
      <c r="N6" s="13">
        <f t="shared" ref="N6" si="2">+N7+N20+N24+N29+N34</f>
        <v>315142418.9069472</v>
      </c>
    </row>
    <row r="7" spans="2:17" x14ac:dyDescent="0.25">
      <c r="B7" s="14">
        <v>211</v>
      </c>
      <c r="C7" s="15" t="s">
        <v>8</v>
      </c>
      <c r="D7" s="16">
        <f>+D8+D10+D14+D16+D17+D19</f>
        <v>392132629</v>
      </c>
      <c r="E7" s="16">
        <f>+E8+E10+E14+E16+E17+E19</f>
        <v>360715218</v>
      </c>
      <c r="F7" s="16">
        <f>+F8+F10+F14+F16+F17+F19</f>
        <v>25525406.527554218</v>
      </c>
      <c r="G7" s="17">
        <f>+G8+G10+G14+G16+G17+G19</f>
        <v>21893072.805348407</v>
      </c>
      <c r="H7" s="121">
        <f>+H8+H10+H14+H16+H17+H19</f>
        <v>25177222.322288886</v>
      </c>
      <c r="I7" s="121">
        <v>29723844.374000009</v>
      </c>
      <c r="J7" s="121">
        <f>+J8+J10+J14+J16+J17+J19</f>
        <v>27574188.686616521</v>
      </c>
      <c r="K7" s="121">
        <f>+K8+K10+K14+K16+K17+K19</f>
        <v>32622352.379999999</v>
      </c>
      <c r="L7" s="121">
        <f>+L8+L10+L14+L16+L17+L19</f>
        <v>33489252.1142129</v>
      </c>
      <c r="M7" s="121">
        <f t="shared" ref="M7" si="3">+M8+M10+M14+M16+M17+M19</f>
        <v>36638734.248655513</v>
      </c>
      <c r="N7" s="16">
        <f t="shared" ref="N7" si="4">+N8+N10+N14+N16+N17+N19</f>
        <v>232644073.45867643</v>
      </c>
    </row>
    <row r="8" spans="2:17" x14ac:dyDescent="0.25">
      <c r="B8" s="18">
        <v>2111</v>
      </c>
      <c r="C8" s="19" t="s">
        <v>9</v>
      </c>
      <c r="D8" s="20">
        <f>+D9</f>
        <v>259737035</v>
      </c>
      <c r="E8" s="20">
        <f>+E9</f>
        <v>296000000</v>
      </c>
      <c r="F8" s="20">
        <f>+F9</f>
        <v>19797409.24755422</v>
      </c>
      <c r="G8" s="21">
        <f>+G9</f>
        <v>19961110.625348408</v>
      </c>
      <c r="H8" s="127">
        <f>+H9</f>
        <v>20739203.892288886</v>
      </c>
      <c r="I8" s="127">
        <v>22434242.624000009</v>
      </c>
      <c r="J8" s="127">
        <f>+J9</f>
        <v>22766070.384000003</v>
      </c>
      <c r="K8" s="127">
        <f>+K9</f>
        <v>23265174.18</v>
      </c>
      <c r="L8" s="127">
        <f>+L9</f>
        <v>22868512.340601534</v>
      </c>
      <c r="M8" s="127">
        <f>+M9</f>
        <v>23588981.738655519</v>
      </c>
      <c r="N8" s="20">
        <f t="shared" ref="N8" si="5">+N9</f>
        <v>175420705.03244856</v>
      </c>
    </row>
    <row r="9" spans="2:17" x14ac:dyDescent="0.25">
      <c r="B9" s="22" t="s">
        <v>10</v>
      </c>
      <c r="C9" s="23" t="s">
        <v>11</v>
      </c>
      <c r="D9" s="24">
        <v>259737035</v>
      </c>
      <c r="E9" s="33">
        <v>296000000</v>
      </c>
      <c r="F9" s="25">
        <v>19797409.24755422</v>
      </c>
      <c r="G9" s="26">
        <v>19961110.625348408</v>
      </c>
      <c r="H9" s="122">
        <v>20739203.892288886</v>
      </c>
      <c r="I9" s="122">
        <v>22434242.624000009</v>
      </c>
      <c r="J9" s="122">
        <v>22766070.384000003</v>
      </c>
      <c r="K9" s="122">
        <v>23265174.18</v>
      </c>
      <c r="L9" s="122">
        <v>22868512.340601534</v>
      </c>
      <c r="M9" s="122">
        <v>23588981.738655519</v>
      </c>
      <c r="N9" s="25">
        <f>+F9+G9+H9+I9+J9+K9+L9+M9</f>
        <v>175420705.03244856</v>
      </c>
    </row>
    <row r="10" spans="2:17" ht="17.25" customHeight="1" x14ac:dyDescent="0.25">
      <c r="B10" s="18">
        <v>2112</v>
      </c>
      <c r="C10" s="132" t="s">
        <v>272</v>
      </c>
      <c r="D10" s="20">
        <f>SUM(D11:D13)</f>
        <v>2500000</v>
      </c>
      <c r="E10" s="20">
        <f>SUM(E11:E13)</f>
        <v>3500000</v>
      </c>
      <c r="F10" s="28">
        <f>SUM(F11:F13)</f>
        <v>306771.20000000001</v>
      </c>
      <c r="G10" s="29">
        <f>SUM(G11:G13)</f>
        <v>306771.20000000001</v>
      </c>
      <c r="H10" s="128">
        <f>SUM(H11:H13)</f>
        <v>306771.20000000001</v>
      </c>
      <c r="I10" s="128">
        <v>306771.20000000001</v>
      </c>
      <c r="J10" s="128">
        <f>SUM(J11:J13)</f>
        <v>306771.19999999995</v>
      </c>
      <c r="K10" s="128">
        <f>SUM(K11:K13)</f>
        <v>306771.19999999995</v>
      </c>
      <c r="L10" s="128">
        <f>SUM(L11:L13)</f>
        <v>306771.20000000001</v>
      </c>
      <c r="M10" s="128">
        <f>SUM(M11:M13)</f>
        <v>306771.20000000001</v>
      </c>
      <c r="N10" s="28">
        <f t="shared" ref="N10" si="6">SUM(N11:N13)</f>
        <v>2454169.5999999996</v>
      </c>
    </row>
    <row r="11" spans="2:17" x14ac:dyDescent="0.25">
      <c r="B11" s="22" t="s">
        <v>12</v>
      </c>
      <c r="C11" s="30" t="s">
        <v>13</v>
      </c>
      <c r="D11" s="31">
        <v>500000</v>
      </c>
      <c r="E11" s="33">
        <v>1000000</v>
      </c>
      <c r="F11" s="25">
        <v>50000</v>
      </c>
      <c r="G11" s="26">
        <v>50000</v>
      </c>
      <c r="H11" s="122">
        <v>50000</v>
      </c>
      <c r="I11" s="122">
        <v>50000</v>
      </c>
      <c r="J11" s="122">
        <v>50000</v>
      </c>
      <c r="K11" s="122">
        <v>50000</v>
      </c>
      <c r="L11" s="122">
        <v>50000</v>
      </c>
      <c r="M11" s="122">
        <v>50000</v>
      </c>
      <c r="N11" s="25">
        <f t="shared" ref="N11:N15" si="7">+F11+G11+H11+I11+J11+K11+L11+M11</f>
        <v>400000</v>
      </c>
    </row>
    <row r="12" spans="2:17" x14ac:dyDescent="0.25">
      <c r="B12" s="22" t="s">
        <v>14</v>
      </c>
      <c r="C12" s="32" t="s">
        <v>15</v>
      </c>
      <c r="D12" s="31">
        <v>2000000</v>
      </c>
      <c r="E12" s="33">
        <v>2000000</v>
      </c>
      <c r="F12" s="33">
        <v>256771.20000000001</v>
      </c>
      <c r="G12" s="34">
        <v>256771.20000000001</v>
      </c>
      <c r="H12" s="122">
        <v>256771.20000000001</v>
      </c>
      <c r="I12" s="122">
        <v>256771.20000000001</v>
      </c>
      <c r="J12" s="122">
        <v>256771.19999999998</v>
      </c>
      <c r="K12" s="122">
        <v>256771.19999999998</v>
      </c>
      <c r="L12" s="122">
        <v>256771.20000000001</v>
      </c>
      <c r="M12" s="122">
        <v>256771.20000000001</v>
      </c>
      <c r="N12" s="25">
        <f t="shared" si="7"/>
        <v>2054169.5999999999</v>
      </c>
    </row>
    <row r="13" spans="2:17" x14ac:dyDescent="0.25">
      <c r="B13" s="22" t="s">
        <v>16</v>
      </c>
      <c r="C13" s="32" t="s">
        <v>17</v>
      </c>
      <c r="D13" s="33">
        <v>0</v>
      </c>
      <c r="E13" s="33">
        <v>500000</v>
      </c>
      <c r="F13" s="33">
        <v>0</v>
      </c>
      <c r="G13" s="34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25">
        <f t="shared" si="7"/>
        <v>0</v>
      </c>
    </row>
    <row r="14" spans="2:17" x14ac:dyDescent="0.25">
      <c r="B14" s="18">
        <v>2113</v>
      </c>
      <c r="C14" s="27" t="s">
        <v>18</v>
      </c>
      <c r="D14" s="20">
        <f>+D15</f>
        <v>0</v>
      </c>
      <c r="E14" s="20">
        <f>+E15</f>
        <v>100000</v>
      </c>
      <c r="F14" s="20">
        <f>+F15</f>
        <v>0</v>
      </c>
      <c r="G14" s="21">
        <f>+G15</f>
        <v>0</v>
      </c>
      <c r="H14" s="127">
        <f>+H15</f>
        <v>0</v>
      </c>
      <c r="I14" s="127">
        <v>0</v>
      </c>
      <c r="J14" s="127">
        <f>+J15</f>
        <v>0</v>
      </c>
      <c r="K14" s="127">
        <f>+K15</f>
        <v>0</v>
      </c>
      <c r="L14" s="127">
        <f>+L15</f>
        <v>0</v>
      </c>
      <c r="M14" s="127">
        <f>+M15</f>
        <v>0</v>
      </c>
      <c r="N14" s="20">
        <f t="shared" ref="N14" si="8">+N15</f>
        <v>0</v>
      </c>
    </row>
    <row r="15" spans="2:17" x14ac:dyDescent="0.25">
      <c r="B15" s="22" t="s">
        <v>19</v>
      </c>
      <c r="C15" s="30" t="s">
        <v>18</v>
      </c>
      <c r="D15" s="33">
        <v>0</v>
      </c>
      <c r="E15" s="33">
        <v>100000</v>
      </c>
      <c r="F15" s="25">
        <v>0</v>
      </c>
      <c r="G15" s="26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25">
        <f t="shared" si="7"/>
        <v>0</v>
      </c>
    </row>
    <row r="16" spans="2:17" x14ac:dyDescent="0.25">
      <c r="B16" s="18">
        <v>2114</v>
      </c>
      <c r="C16" s="35" t="s">
        <v>20</v>
      </c>
      <c r="D16" s="20">
        <v>19428086</v>
      </c>
      <c r="E16" s="20">
        <v>20000000</v>
      </c>
      <c r="F16" s="20">
        <v>132614.13</v>
      </c>
      <c r="G16" s="21">
        <v>0</v>
      </c>
      <c r="H16" s="127">
        <v>0</v>
      </c>
      <c r="I16" s="127">
        <v>84852.75</v>
      </c>
      <c r="J16" s="127">
        <v>44759.33</v>
      </c>
      <c r="K16" s="127">
        <v>340550.81</v>
      </c>
      <c r="L16" s="127">
        <v>217758.0966847408</v>
      </c>
      <c r="M16" s="127">
        <v>205521.59</v>
      </c>
      <c r="N16" s="20">
        <f>+F16+G16+H16+I16+J16+K16+L16+M16</f>
        <v>1026056.7066847408</v>
      </c>
    </row>
    <row r="17" spans="2:14" x14ac:dyDescent="0.25">
      <c r="B17" s="18">
        <v>2115</v>
      </c>
      <c r="C17" s="35" t="s">
        <v>21</v>
      </c>
      <c r="D17" s="20">
        <f>+D18</f>
        <v>66767508</v>
      </c>
      <c r="E17" s="20">
        <f>+E18</f>
        <v>23115218</v>
      </c>
      <c r="F17" s="20">
        <f>+F18</f>
        <v>1508002.7699999998</v>
      </c>
      <c r="G17" s="21">
        <f>+G18</f>
        <v>1580677.63</v>
      </c>
      <c r="H17" s="127">
        <f>+H18</f>
        <v>2621730.2799999998</v>
      </c>
      <c r="I17" s="127">
        <v>5388990.4900000002</v>
      </c>
      <c r="J17" s="127">
        <f>+J18</f>
        <v>3183233.79</v>
      </c>
      <c r="K17" s="127">
        <f>+K18</f>
        <v>6170815.9999999991</v>
      </c>
      <c r="L17" s="127">
        <f>+L18</f>
        <v>2795785.8135532993</v>
      </c>
      <c r="M17" s="127">
        <f t="shared" ref="M17" si="9">+M18</f>
        <v>2667393.48</v>
      </c>
      <c r="N17" s="20">
        <f t="shared" ref="N17" si="10">+N18</f>
        <v>25916630.253553301</v>
      </c>
    </row>
    <row r="18" spans="2:14" x14ac:dyDescent="0.25">
      <c r="B18" s="22" t="s">
        <v>22</v>
      </c>
      <c r="C18" s="32" t="s">
        <v>23</v>
      </c>
      <c r="D18" s="33">
        <v>66767508</v>
      </c>
      <c r="E18" s="33">
        <v>23115218</v>
      </c>
      <c r="F18" s="33">
        <v>1508002.7699999998</v>
      </c>
      <c r="G18" s="34">
        <v>1580677.63</v>
      </c>
      <c r="H18" s="122">
        <v>2621730.2799999998</v>
      </c>
      <c r="I18" s="122">
        <v>5388990.4900000002</v>
      </c>
      <c r="J18" s="122">
        <v>3183233.79</v>
      </c>
      <c r="K18" s="122">
        <v>6170815.9999999991</v>
      </c>
      <c r="L18" s="122">
        <v>2795785.8135532993</v>
      </c>
      <c r="M18" s="122">
        <v>2667393.48</v>
      </c>
      <c r="N18" s="25">
        <f t="shared" ref="N18" si="11">+F18+G18+H18+I18+J18+K18+L18+M18</f>
        <v>25916630.253553301</v>
      </c>
    </row>
    <row r="19" spans="2:14" x14ac:dyDescent="0.25">
      <c r="B19" s="18">
        <v>2116</v>
      </c>
      <c r="C19" s="35" t="s">
        <v>24</v>
      </c>
      <c r="D19" s="20">
        <v>43700000</v>
      </c>
      <c r="E19" s="20">
        <v>18000000</v>
      </c>
      <c r="F19" s="20">
        <v>3780609.18</v>
      </c>
      <c r="G19" s="21">
        <v>44513.35</v>
      </c>
      <c r="H19" s="127">
        <v>1509516.95</v>
      </c>
      <c r="I19" s="127">
        <v>1508987.31</v>
      </c>
      <c r="J19" s="127">
        <v>1273353.9826165205</v>
      </c>
      <c r="K19" s="127">
        <v>2539040.1900000004</v>
      </c>
      <c r="L19" s="127">
        <v>7300424.6633733269</v>
      </c>
      <c r="M19" s="127">
        <v>9870066.2399999984</v>
      </c>
      <c r="N19" s="20">
        <f>+F19+G19+H19+I19+J19+K19+L19+M19</f>
        <v>27826511.865989845</v>
      </c>
    </row>
    <row r="20" spans="2:14" x14ac:dyDescent="0.25">
      <c r="B20" s="14">
        <v>212</v>
      </c>
      <c r="C20" s="36" t="s">
        <v>25</v>
      </c>
      <c r="D20" s="16">
        <f>+D21</f>
        <v>38700000</v>
      </c>
      <c r="E20" s="16">
        <f>+E21</f>
        <v>37907332</v>
      </c>
      <c r="F20" s="16">
        <f>+F21</f>
        <v>3772809.4082925627</v>
      </c>
      <c r="G20" s="17">
        <f>+G21</f>
        <v>3689681.7</v>
      </c>
      <c r="H20" s="121">
        <f>+H21</f>
        <v>3743969.5913105598</v>
      </c>
      <c r="I20" s="121">
        <v>3840837.33</v>
      </c>
      <c r="J20" s="121">
        <f>+J21</f>
        <v>3601526.442234234</v>
      </c>
      <c r="K20" s="121">
        <f>+K21</f>
        <v>3554728.75</v>
      </c>
      <c r="L20" s="121">
        <f>+L21</f>
        <v>3551294.78</v>
      </c>
      <c r="M20" s="121">
        <f t="shared" ref="M20" si="12">+M21</f>
        <v>3498596.4299999913</v>
      </c>
      <c r="N20" s="16">
        <f t="shared" ref="N20" si="13">+N21</f>
        <v>29253444.43183735</v>
      </c>
    </row>
    <row r="21" spans="2:14" x14ac:dyDescent="0.25">
      <c r="B21" s="18">
        <v>2122</v>
      </c>
      <c r="C21" s="35" t="s">
        <v>26</v>
      </c>
      <c r="D21" s="20">
        <f>SUM(D22:D23)</f>
        <v>38700000</v>
      </c>
      <c r="E21" s="20">
        <f>SUM(E22:E23)</f>
        <v>37907332</v>
      </c>
      <c r="F21" s="20">
        <f>SUM(F22:F23)</f>
        <v>3772809.4082925627</v>
      </c>
      <c r="G21" s="21">
        <f>SUM(G22:G23)</f>
        <v>3689681.7</v>
      </c>
      <c r="H21" s="127">
        <f>SUM(H22:H23)</f>
        <v>3743969.5913105598</v>
      </c>
      <c r="I21" s="127">
        <v>3840837.33</v>
      </c>
      <c r="J21" s="127">
        <f>SUM(J22:J23)</f>
        <v>3601526.442234234</v>
      </c>
      <c r="K21" s="127">
        <f>SUM(K22:K23)</f>
        <v>3554728.75</v>
      </c>
      <c r="L21" s="127">
        <f>SUM(L22:L23)</f>
        <v>3551294.78</v>
      </c>
      <c r="M21" s="127">
        <f>SUM(M22:M23)</f>
        <v>3498596.4299999913</v>
      </c>
      <c r="N21" s="20">
        <f t="shared" ref="N21" si="14">SUM(N22:N23)</f>
        <v>29253444.43183735</v>
      </c>
    </row>
    <row r="22" spans="2:14" x14ac:dyDescent="0.25">
      <c r="B22" s="22" t="s">
        <v>27</v>
      </c>
      <c r="C22" s="32" t="s">
        <v>28</v>
      </c>
      <c r="D22" s="33">
        <v>300000</v>
      </c>
      <c r="E22" s="33">
        <v>600000</v>
      </c>
      <c r="F22" s="33">
        <v>0</v>
      </c>
      <c r="G22" s="34"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25">
        <f t="shared" ref="N22:N23" si="15">+F22+G22+H22+I22+J22+K22+L22+M22</f>
        <v>0</v>
      </c>
    </row>
    <row r="23" spans="2:14" x14ac:dyDescent="0.25">
      <c r="B23" s="37" t="s">
        <v>29</v>
      </c>
      <c r="C23" s="38" t="s">
        <v>30</v>
      </c>
      <c r="D23" s="33">
        <v>38400000</v>
      </c>
      <c r="E23" s="33">
        <v>37307332</v>
      </c>
      <c r="F23" s="33">
        <v>3772809.4082925627</v>
      </c>
      <c r="G23" s="34">
        <v>3689681.7</v>
      </c>
      <c r="H23" s="122">
        <v>3743969.5913105598</v>
      </c>
      <c r="I23" s="122">
        <v>3840837.33</v>
      </c>
      <c r="J23" s="122">
        <v>3601526.442234234</v>
      </c>
      <c r="K23" s="122">
        <v>3554728.75</v>
      </c>
      <c r="L23" s="122">
        <v>3551294.78</v>
      </c>
      <c r="M23" s="122">
        <v>3498596.4299999913</v>
      </c>
      <c r="N23" s="25">
        <f t="shared" si="15"/>
        <v>29253444.43183735</v>
      </c>
    </row>
    <row r="24" spans="2:14" x14ac:dyDescent="0.25">
      <c r="B24" s="39">
        <v>213</v>
      </c>
      <c r="C24" s="40" t="s">
        <v>31</v>
      </c>
      <c r="D24" s="16">
        <f>+D25+D27</f>
        <v>6120000</v>
      </c>
      <c r="E24" s="16">
        <f>+E25+E27</f>
        <v>5120000</v>
      </c>
      <c r="F24" s="16">
        <f>+F25+F27</f>
        <v>315558.75</v>
      </c>
      <c r="G24" s="17">
        <f>+G25+G27</f>
        <v>333008.75</v>
      </c>
      <c r="H24" s="121">
        <f>+H25+H27</f>
        <v>381358.95</v>
      </c>
      <c r="I24" s="121">
        <v>341758.75</v>
      </c>
      <c r="J24" s="121">
        <f>+J25+J27</f>
        <v>340458.75</v>
      </c>
      <c r="K24" s="121">
        <f>+K25+K27</f>
        <v>397808.75</v>
      </c>
      <c r="L24" s="121">
        <f>+L25+L27</f>
        <v>440408.75</v>
      </c>
      <c r="M24" s="121">
        <f>+M25+M27</f>
        <v>397758.75</v>
      </c>
      <c r="N24" s="16">
        <f t="shared" ref="N24" si="16">+N25+N27</f>
        <v>2948120.2</v>
      </c>
    </row>
    <row r="25" spans="2:14" x14ac:dyDescent="0.25">
      <c r="B25" s="41">
        <v>2131</v>
      </c>
      <c r="C25" s="42" t="s">
        <v>32</v>
      </c>
      <c r="D25" s="20">
        <f>+D26</f>
        <v>3000000</v>
      </c>
      <c r="E25" s="20">
        <f>+E26</f>
        <v>2000000</v>
      </c>
      <c r="F25" s="20">
        <f>+F26</f>
        <v>0</v>
      </c>
      <c r="G25" s="21">
        <f>+G26</f>
        <v>17450</v>
      </c>
      <c r="H25" s="127">
        <f>+H26</f>
        <v>65800.2</v>
      </c>
      <c r="I25" s="127">
        <v>26200</v>
      </c>
      <c r="J25" s="127">
        <f>+J26</f>
        <v>24900</v>
      </c>
      <c r="K25" s="127">
        <f>+K26</f>
        <v>82250</v>
      </c>
      <c r="L25" s="127">
        <f>+L26</f>
        <v>124850</v>
      </c>
      <c r="M25" s="127">
        <f t="shared" ref="M25" si="17">+M26</f>
        <v>82200</v>
      </c>
      <c r="N25" s="20">
        <f t="shared" ref="N25" si="18">+N26</f>
        <v>423650.2</v>
      </c>
    </row>
    <row r="26" spans="2:14" x14ac:dyDescent="0.25">
      <c r="B26" s="37" t="s">
        <v>33</v>
      </c>
      <c r="C26" s="38" t="s">
        <v>34</v>
      </c>
      <c r="D26" s="33">
        <v>3000000</v>
      </c>
      <c r="E26" s="33">
        <v>2000000</v>
      </c>
      <c r="F26" s="33">
        <v>0</v>
      </c>
      <c r="G26" s="34">
        <v>17450</v>
      </c>
      <c r="H26" s="122">
        <v>65800.2</v>
      </c>
      <c r="I26" s="122">
        <v>26200</v>
      </c>
      <c r="J26" s="122">
        <v>24900</v>
      </c>
      <c r="K26" s="122">
        <v>82250</v>
      </c>
      <c r="L26" s="122">
        <v>124850</v>
      </c>
      <c r="M26" s="122">
        <v>82200</v>
      </c>
      <c r="N26" s="25">
        <f t="shared" ref="N26" si="19">+F26+G26+H26+I26+J26+K26+L26+M26</f>
        <v>423650.2</v>
      </c>
    </row>
    <row r="27" spans="2:14" x14ac:dyDescent="0.25">
      <c r="B27" s="41">
        <v>2132</v>
      </c>
      <c r="C27" s="42" t="s">
        <v>35</v>
      </c>
      <c r="D27" s="20">
        <v>3120000</v>
      </c>
      <c r="E27" s="20">
        <f>+E28</f>
        <v>3120000</v>
      </c>
      <c r="F27" s="20">
        <f>+F28</f>
        <v>315558.75</v>
      </c>
      <c r="G27" s="21">
        <f>+G28</f>
        <v>315558.75</v>
      </c>
      <c r="H27" s="127">
        <f>+H28</f>
        <v>315558.75</v>
      </c>
      <c r="I27" s="127">
        <v>315558.75</v>
      </c>
      <c r="J27" s="127">
        <f>+J28</f>
        <v>315558.75</v>
      </c>
      <c r="K27" s="127">
        <f>+K28</f>
        <v>315558.75</v>
      </c>
      <c r="L27" s="127">
        <f>+L28</f>
        <v>315558.75</v>
      </c>
      <c r="M27" s="127">
        <f t="shared" ref="M27" si="20">+M28</f>
        <v>315558.75</v>
      </c>
      <c r="N27" s="20">
        <f t="shared" ref="N27" si="21">+N28</f>
        <v>2524470</v>
      </c>
    </row>
    <row r="28" spans="2:14" x14ac:dyDescent="0.25">
      <c r="B28" s="37" t="s">
        <v>36</v>
      </c>
      <c r="C28" s="38" t="s">
        <v>37</v>
      </c>
      <c r="D28" s="33">
        <v>3120000</v>
      </c>
      <c r="E28" s="33">
        <v>3120000</v>
      </c>
      <c r="F28" s="33">
        <v>315558.75</v>
      </c>
      <c r="G28" s="34">
        <v>315558.75</v>
      </c>
      <c r="H28" s="122">
        <v>315558.75</v>
      </c>
      <c r="I28" s="122">
        <v>315558.75</v>
      </c>
      <c r="J28" s="122">
        <v>315558.75</v>
      </c>
      <c r="K28" s="122">
        <v>315558.75</v>
      </c>
      <c r="L28" s="122">
        <v>315558.75</v>
      </c>
      <c r="M28" s="122">
        <v>315558.75</v>
      </c>
      <c r="N28" s="25">
        <f t="shared" ref="N28" si="22">+F28+G28+H28+I28+J28+K28+L28+M28</f>
        <v>2524470</v>
      </c>
    </row>
    <row r="29" spans="2:14" x14ac:dyDescent="0.25">
      <c r="B29" s="39">
        <v>214</v>
      </c>
      <c r="C29" s="40" t="s">
        <v>38</v>
      </c>
      <c r="D29" s="16">
        <f>+D30+D31</f>
        <v>0</v>
      </c>
      <c r="E29" s="16">
        <f>+E30+E31</f>
        <v>4800268.8499999996</v>
      </c>
      <c r="F29" s="16">
        <f>+F30+F31</f>
        <v>0</v>
      </c>
      <c r="G29" s="17">
        <f>+G30+G31</f>
        <v>0</v>
      </c>
      <c r="H29" s="121">
        <f>+H30+H31</f>
        <v>495459.29</v>
      </c>
      <c r="I29" s="121">
        <v>-495459.29</v>
      </c>
      <c r="J29" s="121">
        <f>+J30+J31</f>
        <v>411000</v>
      </c>
      <c r="K29" s="121">
        <f>+K30+K31</f>
        <v>1880000</v>
      </c>
      <c r="L29" s="121">
        <f>+L30+L31</f>
        <v>0</v>
      </c>
      <c r="M29" s="121">
        <f>+M30+M31</f>
        <v>687387.14</v>
      </c>
      <c r="N29" s="16">
        <f t="shared" ref="N29" si="23">+N30+N31</f>
        <v>2978387.14</v>
      </c>
    </row>
    <row r="30" spans="2:14" x14ac:dyDescent="0.25">
      <c r="B30" s="37" t="s">
        <v>39</v>
      </c>
      <c r="C30" s="43" t="s">
        <v>40</v>
      </c>
      <c r="D30" s="33">
        <v>0</v>
      </c>
      <c r="E30" s="33">
        <v>3000000</v>
      </c>
      <c r="F30" s="33">
        <v>0</v>
      </c>
      <c r="G30" s="34">
        <v>0</v>
      </c>
      <c r="H30" s="122">
        <v>0</v>
      </c>
      <c r="I30" s="122">
        <v>0</v>
      </c>
      <c r="J30" s="122">
        <v>411000</v>
      </c>
      <c r="K30" s="122">
        <v>0</v>
      </c>
      <c r="L30" s="122">
        <v>0</v>
      </c>
      <c r="M30" s="122">
        <v>294000</v>
      </c>
      <c r="N30" s="25">
        <f t="shared" ref="N30" si="24">+F30+G30+H30+I30+J30+K30+L30+M30</f>
        <v>705000</v>
      </c>
    </row>
    <row r="31" spans="2:14" x14ac:dyDescent="0.25">
      <c r="B31" s="41">
        <v>2142</v>
      </c>
      <c r="C31" s="44" t="s">
        <v>41</v>
      </c>
      <c r="D31" s="20">
        <f>SUM(D32:D33)</f>
        <v>0</v>
      </c>
      <c r="E31" s="20">
        <f>SUM(E32:E33)</f>
        <v>1800268.85</v>
      </c>
      <c r="F31" s="20">
        <f>SUM(F32:F33)</f>
        <v>0</v>
      </c>
      <c r="G31" s="21">
        <f>SUM(G32:G33)</f>
        <v>0</v>
      </c>
      <c r="H31" s="127">
        <f>SUM(H32:H33)</f>
        <v>495459.29</v>
      </c>
      <c r="I31" s="127">
        <v>-495459.29</v>
      </c>
      <c r="J31" s="127">
        <f>SUM(J32:J33)</f>
        <v>0</v>
      </c>
      <c r="K31" s="127">
        <f>SUM(K32:K33)</f>
        <v>1880000</v>
      </c>
      <c r="L31" s="127">
        <f>SUM(L32:L33)</f>
        <v>0</v>
      </c>
      <c r="M31" s="127">
        <f>SUM(M32:M33)</f>
        <v>393387.14</v>
      </c>
      <c r="N31" s="20">
        <f t="shared" ref="N31" si="25">SUM(N32:N33)</f>
        <v>2273387.14</v>
      </c>
    </row>
    <row r="32" spans="2:14" x14ac:dyDescent="0.25">
      <c r="B32" s="37" t="s">
        <v>42</v>
      </c>
      <c r="C32" s="43" t="s">
        <v>43</v>
      </c>
      <c r="D32" s="33">
        <v>0</v>
      </c>
      <c r="E32" s="33">
        <v>800268.85000000009</v>
      </c>
      <c r="F32" s="33">
        <v>0</v>
      </c>
      <c r="G32" s="34">
        <v>0</v>
      </c>
      <c r="H32" s="122">
        <v>495459.29</v>
      </c>
      <c r="I32" s="122">
        <v>-495459.29</v>
      </c>
      <c r="J32" s="122">
        <v>0</v>
      </c>
      <c r="K32" s="122">
        <v>1880000</v>
      </c>
      <c r="L32" s="122">
        <v>0</v>
      </c>
      <c r="M32" s="122">
        <v>393387.14</v>
      </c>
      <c r="N32" s="25">
        <f t="shared" ref="N32:N33" si="26">+F32+G32+H32+I32+J32+K32+L32+M32</f>
        <v>2273387.14</v>
      </c>
    </row>
    <row r="33" spans="2:14" x14ac:dyDescent="0.25">
      <c r="B33" s="37" t="s">
        <v>44</v>
      </c>
      <c r="C33" s="43" t="s">
        <v>45</v>
      </c>
      <c r="D33" s="33">
        <v>0</v>
      </c>
      <c r="E33" s="33">
        <v>1000000</v>
      </c>
      <c r="F33" s="33">
        <v>0</v>
      </c>
      <c r="G33" s="34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25">
        <f t="shared" si="26"/>
        <v>0</v>
      </c>
    </row>
    <row r="34" spans="2:14" x14ac:dyDescent="0.25">
      <c r="B34" s="39">
        <v>215</v>
      </c>
      <c r="C34" s="45" t="s">
        <v>46</v>
      </c>
      <c r="D34" s="16">
        <f t="shared" ref="D34:L34" si="27">D37+D36+D35+D38</f>
        <v>48363560</v>
      </c>
      <c r="E34" s="16">
        <f t="shared" si="27"/>
        <v>73013560</v>
      </c>
      <c r="F34" s="46">
        <f t="shared" si="27"/>
        <v>2835544.4</v>
      </c>
      <c r="G34" s="47">
        <f t="shared" si="27"/>
        <v>2914125.2888530088</v>
      </c>
      <c r="H34" s="123">
        <f t="shared" si="27"/>
        <v>2901775.836962969</v>
      </c>
      <c r="I34" s="123">
        <f t="shared" si="27"/>
        <v>3059734.5571800005</v>
      </c>
      <c r="J34" s="123">
        <f t="shared" si="27"/>
        <v>21368987.369343001</v>
      </c>
      <c r="K34" s="123">
        <f t="shared" si="27"/>
        <v>4928695.4195242506</v>
      </c>
      <c r="L34" s="123">
        <f t="shared" si="27"/>
        <v>3105005.9347864799</v>
      </c>
      <c r="M34" s="123">
        <f>M37+M36+M35+M38</f>
        <v>6204524.8697837284</v>
      </c>
      <c r="N34" s="46">
        <f t="shared" ref="N34" si="28">N37+N36+N35+N38</f>
        <v>47318393.676433444</v>
      </c>
    </row>
    <row r="35" spans="2:14" x14ac:dyDescent="0.25">
      <c r="B35" s="37" t="s">
        <v>47</v>
      </c>
      <c r="C35" s="38" t="s">
        <v>48</v>
      </c>
      <c r="D35" s="33">
        <v>22144000</v>
      </c>
      <c r="E35" s="33">
        <v>22294000</v>
      </c>
      <c r="F35" s="33">
        <v>1300264</v>
      </c>
      <c r="G35" s="34">
        <v>1338662.7261360739</v>
      </c>
      <c r="H35" s="122">
        <v>1332407.5754152816</v>
      </c>
      <c r="I35" s="122">
        <v>1435549.3907585002</v>
      </c>
      <c r="J35" s="122">
        <v>1452660.0659915004</v>
      </c>
      <c r="K35" s="122">
        <v>1499352.2466787503</v>
      </c>
      <c r="L35" s="122">
        <v>1455967.6783551706</v>
      </c>
      <c r="M35" s="122">
        <v>1379493.9996251864</v>
      </c>
      <c r="N35" s="25">
        <f t="shared" ref="N35:N38" si="29">+F35+G35+H35+I35+J35+K35+L35+M35</f>
        <v>11194357.682960462</v>
      </c>
    </row>
    <row r="36" spans="2:14" x14ac:dyDescent="0.25">
      <c r="B36" s="37" t="s">
        <v>49</v>
      </c>
      <c r="C36" s="38" t="s">
        <v>50</v>
      </c>
      <c r="D36" s="33">
        <v>24081160</v>
      </c>
      <c r="E36" s="33">
        <v>19931160</v>
      </c>
      <c r="F36" s="33">
        <v>1393435</v>
      </c>
      <c r="G36" s="34">
        <v>1429224.0556807928</v>
      </c>
      <c r="H36" s="122">
        <v>1422960.0824625099</v>
      </c>
      <c r="I36" s="122">
        <v>1469768.978204</v>
      </c>
      <c r="J36" s="122">
        <v>1488689.3400740004</v>
      </c>
      <c r="K36" s="122">
        <v>1536092.3660015</v>
      </c>
      <c r="L36" s="122">
        <v>1492646.6064673094</v>
      </c>
      <c r="M36" s="122">
        <v>1549403.3950345418</v>
      </c>
      <c r="N36" s="25">
        <f t="shared" si="29"/>
        <v>11782219.823924655</v>
      </c>
    </row>
    <row r="37" spans="2:14" x14ac:dyDescent="0.25">
      <c r="B37" s="37" t="s">
        <v>51</v>
      </c>
      <c r="C37" s="38" t="s">
        <v>52</v>
      </c>
      <c r="D37" s="33">
        <v>2138400</v>
      </c>
      <c r="E37" s="33">
        <v>2438400</v>
      </c>
      <c r="F37" s="33">
        <v>141845.4</v>
      </c>
      <c r="G37" s="34">
        <v>146238.50703614214</v>
      </c>
      <c r="H37" s="122">
        <v>146408.17908517766</v>
      </c>
      <c r="I37" s="122">
        <v>154416.18821749996</v>
      </c>
      <c r="J37" s="122">
        <v>156030.44327749999</v>
      </c>
      <c r="K37" s="122">
        <v>160847.046844</v>
      </c>
      <c r="L37" s="122">
        <v>156391.64996399992</v>
      </c>
      <c r="M37" s="122">
        <v>159634.99512399998</v>
      </c>
      <c r="N37" s="25">
        <f t="shared" si="29"/>
        <v>1221812.4095483196</v>
      </c>
    </row>
    <row r="38" spans="2:14" x14ac:dyDescent="0.25">
      <c r="B38" s="37" t="s">
        <v>287</v>
      </c>
      <c r="C38" s="38" t="s">
        <v>288</v>
      </c>
      <c r="D38" s="33">
        <v>0</v>
      </c>
      <c r="E38" s="33">
        <v>28350000</v>
      </c>
      <c r="F38" s="33">
        <v>0</v>
      </c>
      <c r="G38" s="34">
        <v>0</v>
      </c>
      <c r="H38" s="122">
        <v>0</v>
      </c>
      <c r="I38" s="122">
        <v>0</v>
      </c>
      <c r="J38" s="122">
        <v>18271607.52</v>
      </c>
      <c r="K38" s="122">
        <v>1732403.76</v>
      </c>
      <c r="L38" s="122">
        <v>0</v>
      </c>
      <c r="M38" s="122">
        <v>3115992.4800000004</v>
      </c>
      <c r="N38" s="25">
        <f t="shared" si="29"/>
        <v>23120003.760000002</v>
      </c>
    </row>
    <row r="39" spans="2:14" x14ac:dyDescent="0.25">
      <c r="B39" s="48">
        <v>22</v>
      </c>
      <c r="C39" s="49" t="s">
        <v>53</v>
      </c>
      <c r="D39" s="13">
        <f>D40+D49+D52+D55+D58+D62+D65+D70+D81</f>
        <v>61601440</v>
      </c>
      <c r="E39" s="13">
        <f>E40+E49+E52+E55+E58+E62+E65+E70+E81</f>
        <v>111184616</v>
      </c>
      <c r="F39" s="13">
        <f>F40+F49+F52+F55+F58+F62+F65+F70+F81</f>
        <v>1222864.467022253</v>
      </c>
      <c r="G39" s="50">
        <f>G40+G49+G52+G55+G58+G62+G65+G70+G81</f>
        <v>12620201.583740627</v>
      </c>
      <c r="H39" s="129">
        <f>H40+H49+H52+H55+H58+H62+H65+H70+H81</f>
        <v>6642160.3773999996</v>
      </c>
      <c r="I39" s="129">
        <v>7604683.3554200009</v>
      </c>
      <c r="J39" s="129">
        <f>J40+J49+J52+J55+J58+J62+J65+J70+J81</f>
        <v>6951509.0093999999</v>
      </c>
      <c r="K39" s="129">
        <f>K40+K49+K52+K55+K58+K62+K65+K70+K81</f>
        <v>5570899.0830200007</v>
      </c>
      <c r="L39" s="129">
        <f>L40+L49+L52+L55+L58+L62+L65+L70+L81</f>
        <v>9245089.5075999983</v>
      </c>
      <c r="M39" s="129">
        <f>M40+M49+M52+M55+M58+M62+M65+M70+M81</f>
        <v>7654272.8779999986</v>
      </c>
      <c r="N39" s="13">
        <f>+N40+N49+N52+N55+N58+N62+N65+N70+N81</f>
        <v>57511680.261602879</v>
      </c>
    </row>
    <row r="40" spans="2:14" x14ac:dyDescent="0.25">
      <c r="B40" s="39">
        <v>221</v>
      </c>
      <c r="C40" s="40" t="s">
        <v>54</v>
      </c>
      <c r="D40" s="16">
        <f>D41+D42+D43+D44+D45+D46+D47+D48</f>
        <v>10106000</v>
      </c>
      <c r="E40" s="16">
        <f>E41+E42+E43+E44+E45+E46+E47+E48</f>
        <v>11820000</v>
      </c>
      <c r="F40" s="16">
        <f>F41+F42+F43+F44+F45+F46+F47+F48</f>
        <v>403528.63</v>
      </c>
      <c r="G40" s="17">
        <f>G41+G42+G43+G44+G45+G46+G47+G48</f>
        <v>1474991.084</v>
      </c>
      <c r="H40" s="121">
        <f>H41+H42+H43+H44+H45+H46+H47+H48</f>
        <v>748069.32</v>
      </c>
      <c r="I40" s="121">
        <v>485163.68999999994</v>
      </c>
      <c r="J40" s="121">
        <f>J41+J42+J43+J44+J45+J46+J47+J48</f>
        <v>1766942.0359999998</v>
      </c>
      <c r="K40" s="121">
        <f>K41+K42+K43+K44+K45+K46+K47+K48</f>
        <v>678921.94200000004</v>
      </c>
      <c r="L40" s="121">
        <f>L41+L42+L43+L44+L45+L46+L47+L48</f>
        <v>1470350.602</v>
      </c>
      <c r="M40" s="121">
        <f>M41+M42+M43+M44+M45+M46+M47+M48</f>
        <v>1240468.912</v>
      </c>
      <c r="N40" s="16">
        <f t="shared" ref="N40" si="30">N41+N42+N43+N44+N45+N46+N47+N48</f>
        <v>8268436.216</v>
      </c>
    </row>
    <row r="41" spans="2:14" x14ac:dyDescent="0.25">
      <c r="B41" s="37" t="s">
        <v>55</v>
      </c>
      <c r="C41" s="38" t="s">
        <v>56</v>
      </c>
      <c r="D41" s="33">
        <v>246000</v>
      </c>
      <c r="E41" s="33">
        <v>500000</v>
      </c>
      <c r="F41" s="33">
        <v>0</v>
      </c>
      <c r="G41" s="34">
        <v>0</v>
      </c>
      <c r="H41" s="122">
        <v>0</v>
      </c>
      <c r="I41" s="122">
        <v>59000</v>
      </c>
      <c r="J41" s="122">
        <v>40120</v>
      </c>
      <c r="K41" s="122">
        <v>0</v>
      </c>
      <c r="L41" s="122">
        <v>0</v>
      </c>
      <c r="M41" s="122">
        <v>37170</v>
      </c>
      <c r="N41" s="25">
        <f t="shared" ref="N41:N48" si="31">+F41+G41+H41+I41+J41+K41+L41+M41</f>
        <v>136290</v>
      </c>
    </row>
    <row r="42" spans="2:14" x14ac:dyDescent="0.25">
      <c r="B42" s="37" t="s">
        <v>57</v>
      </c>
      <c r="C42" s="51" t="s">
        <v>58</v>
      </c>
      <c r="D42" s="33">
        <v>150000</v>
      </c>
      <c r="E42" s="33">
        <v>400000</v>
      </c>
      <c r="F42" s="33">
        <v>85.18</v>
      </c>
      <c r="G42" s="34">
        <v>77.09</v>
      </c>
      <c r="H42" s="34">
        <v>0</v>
      </c>
      <c r="I42" s="34">
        <v>-5817.1399999999994</v>
      </c>
      <c r="J42" s="34">
        <v>8.9499999999999993</v>
      </c>
      <c r="K42" s="34">
        <v>33.119999999999997</v>
      </c>
      <c r="L42" s="34">
        <v>10.74</v>
      </c>
      <c r="M42" s="122">
        <v>0</v>
      </c>
      <c r="N42" s="25">
        <f t="shared" si="31"/>
        <v>-5602.0599999999995</v>
      </c>
    </row>
    <row r="43" spans="2:14" x14ac:dyDescent="0.25">
      <c r="B43" s="37" t="s">
        <v>59</v>
      </c>
      <c r="C43" s="38" t="s">
        <v>60</v>
      </c>
      <c r="D43" s="33">
        <v>2000000</v>
      </c>
      <c r="E43" s="33">
        <v>3000000</v>
      </c>
      <c r="F43" s="33">
        <v>202509.88</v>
      </c>
      <c r="G43" s="34">
        <v>202221.37</v>
      </c>
      <c r="H43" s="34">
        <v>213304.96999999997</v>
      </c>
      <c r="I43" s="34">
        <v>58222.559999999998</v>
      </c>
      <c r="J43" s="34">
        <v>229278.79</v>
      </c>
      <c r="K43" s="34">
        <v>303820</v>
      </c>
      <c r="L43" s="34">
        <v>206720.83</v>
      </c>
      <c r="M43" s="122">
        <v>210518.47</v>
      </c>
      <c r="N43" s="25">
        <f t="shared" si="31"/>
        <v>1626596.87</v>
      </c>
    </row>
    <row r="44" spans="2:14" x14ac:dyDescent="0.25">
      <c r="B44" s="37" t="s">
        <v>61</v>
      </c>
      <c r="C44" s="38" t="s">
        <v>62</v>
      </c>
      <c r="D44" s="33">
        <v>10000</v>
      </c>
      <c r="E44" s="33">
        <v>20000</v>
      </c>
      <c r="F44" s="33">
        <v>0</v>
      </c>
      <c r="G44" s="34">
        <v>0</v>
      </c>
      <c r="H44" s="34">
        <v>0</v>
      </c>
      <c r="I44" s="34">
        <v>0</v>
      </c>
      <c r="J44" s="34">
        <v>0</v>
      </c>
      <c r="K44" s="122">
        <v>0</v>
      </c>
      <c r="L44" s="34">
        <v>0</v>
      </c>
      <c r="M44" s="122">
        <v>0</v>
      </c>
      <c r="N44" s="25">
        <f t="shared" si="31"/>
        <v>0</v>
      </c>
    </row>
    <row r="45" spans="2:14" x14ac:dyDescent="0.25">
      <c r="B45" s="37" t="s">
        <v>63</v>
      </c>
      <c r="C45" s="51" t="s">
        <v>64</v>
      </c>
      <c r="D45" s="33">
        <v>2600000</v>
      </c>
      <c r="E45" s="33">
        <v>3000000</v>
      </c>
      <c r="F45" s="33">
        <v>200933.57</v>
      </c>
      <c r="G45" s="34">
        <v>530916.6540000001</v>
      </c>
      <c r="H45" s="34">
        <v>187998.84</v>
      </c>
      <c r="I45" s="34">
        <v>373758.26999999996</v>
      </c>
      <c r="J45" s="34">
        <v>707990.93599999999</v>
      </c>
      <c r="K45" s="34">
        <v>375068.82200000004</v>
      </c>
      <c r="L45" s="34">
        <v>373463.83200000005</v>
      </c>
      <c r="M45" s="122">
        <v>513871.87200000003</v>
      </c>
      <c r="N45" s="25">
        <f t="shared" si="31"/>
        <v>3264002.7960000001</v>
      </c>
    </row>
    <row r="46" spans="2:14" x14ac:dyDescent="0.25">
      <c r="B46" s="37" t="s">
        <v>65</v>
      </c>
      <c r="C46" s="38" t="s">
        <v>66</v>
      </c>
      <c r="D46" s="33">
        <v>5000000</v>
      </c>
      <c r="E46" s="33">
        <v>4700000</v>
      </c>
      <c r="F46" s="33">
        <v>0</v>
      </c>
      <c r="G46" s="34">
        <v>741775.97</v>
      </c>
      <c r="H46" s="34">
        <v>342045.51</v>
      </c>
      <c r="I46" s="34">
        <v>0</v>
      </c>
      <c r="J46" s="34">
        <v>789543.36</v>
      </c>
      <c r="K46" s="122">
        <v>0</v>
      </c>
      <c r="L46" s="34">
        <v>890155.2</v>
      </c>
      <c r="M46" s="122">
        <v>478908.57</v>
      </c>
      <c r="N46" s="25">
        <f t="shared" si="31"/>
        <v>3242428.61</v>
      </c>
    </row>
    <row r="47" spans="2:14" x14ac:dyDescent="0.25">
      <c r="B47" s="37" t="s">
        <v>67</v>
      </c>
      <c r="C47" s="38" t="s">
        <v>68</v>
      </c>
      <c r="D47" s="33">
        <v>50000</v>
      </c>
      <c r="E47" s="33">
        <v>100000</v>
      </c>
      <c r="F47" s="33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122">
        <v>0</v>
      </c>
      <c r="N47" s="25">
        <f t="shared" si="31"/>
        <v>0</v>
      </c>
    </row>
    <row r="48" spans="2:14" x14ac:dyDescent="0.25">
      <c r="B48" s="37" t="s">
        <v>69</v>
      </c>
      <c r="C48" s="38" t="s">
        <v>70</v>
      </c>
      <c r="D48" s="33">
        <v>50000</v>
      </c>
      <c r="E48" s="33">
        <v>100000</v>
      </c>
      <c r="F48" s="33">
        <v>0</v>
      </c>
      <c r="G48" s="34">
        <v>0</v>
      </c>
      <c r="H48" s="34">
        <v>4720</v>
      </c>
      <c r="I48" s="34">
        <v>0</v>
      </c>
      <c r="J48" s="34">
        <v>0</v>
      </c>
      <c r="K48" s="34">
        <v>0</v>
      </c>
      <c r="L48" s="34">
        <v>0</v>
      </c>
      <c r="M48" s="122">
        <v>0</v>
      </c>
      <c r="N48" s="25">
        <f t="shared" si="31"/>
        <v>4720</v>
      </c>
    </row>
    <row r="49" spans="2:14" x14ac:dyDescent="0.25">
      <c r="B49" s="39">
        <v>222</v>
      </c>
      <c r="C49" s="40" t="s">
        <v>71</v>
      </c>
      <c r="D49" s="16">
        <f>+D50+D51</f>
        <v>1700000</v>
      </c>
      <c r="E49" s="16">
        <f>+E50+E51</f>
        <v>3000000</v>
      </c>
      <c r="F49" s="16">
        <f>+F50+F51</f>
        <v>62265.06</v>
      </c>
      <c r="G49" s="17">
        <f>+G50+G51</f>
        <v>641804.11919999996</v>
      </c>
      <c r="H49" s="17">
        <f>+H50+H51</f>
        <v>160480</v>
      </c>
      <c r="I49" s="17">
        <v>22323.959800000001</v>
      </c>
      <c r="J49" s="17">
        <f>+J50+J51</f>
        <v>44922.6</v>
      </c>
      <c r="K49" s="17">
        <f>+K50+K51</f>
        <v>11682</v>
      </c>
      <c r="L49" s="17">
        <f>+L50+L51</f>
        <v>374338.88399999996</v>
      </c>
      <c r="M49" s="17">
        <f>+M50+M51</f>
        <v>32269.000200000002</v>
      </c>
      <c r="N49" s="16">
        <f t="shared" ref="N49" si="32">+N50+N51</f>
        <v>1350085.6231999998</v>
      </c>
    </row>
    <row r="50" spans="2:14" x14ac:dyDescent="0.25">
      <c r="B50" s="52" t="s">
        <v>72</v>
      </c>
      <c r="C50" s="38" t="s">
        <v>73</v>
      </c>
      <c r="D50" s="33">
        <v>700000</v>
      </c>
      <c r="E50" s="33">
        <v>1500000</v>
      </c>
      <c r="F50" s="33">
        <v>62265.06</v>
      </c>
      <c r="G50" s="34">
        <v>78117.600000000006</v>
      </c>
      <c r="H50" s="34">
        <v>0</v>
      </c>
      <c r="I50" s="34">
        <v>0</v>
      </c>
      <c r="J50" s="34">
        <v>0</v>
      </c>
      <c r="K50" s="34">
        <v>0</v>
      </c>
      <c r="L50" s="34">
        <v>87500</v>
      </c>
      <c r="M50" s="122">
        <v>12500</v>
      </c>
      <c r="N50" s="25">
        <f t="shared" ref="N50:N51" si="33">+F50+G50+H50+I50+J50+K50+L50+M50</f>
        <v>240382.66</v>
      </c>
    </row>
    <row r="51" spans="2:14" x14ac:dyDescent="0.25">
      <c r="B51" s="52" t="s">
        <v>74</v>
      </c>
      <c r="C51" s="38" t="s">
        <v>75</v>
      </c>
      <c r="D51" s="33">
        <v>1000000</v>
      </c>
      <c r="E51" s="33">
        <v>1500000</v>
      </c>
      <c r="F51" s="33">
        <v>0</v>
      </c>
      <c r="G51" s="34">
        <v>563686.51919999998</v>
      </c>
      <c r="H51" s="34">
        <v>160480</v>
      </c>
      <c r="I51" s="34">
        <v>22323.959800000001</v>
      </c>
      <c r="J51" s="34">
        <v>44922.6</v>
      </c>
      <c r="K51" s="34">
        <v>11682</v>
      </c>
      <c r="L51" s="34">
        <v>286838.88399999996</v>
      </c>
      <c r="M51" s="122">
        <v>19769.000200000002</v>
      </c>
      <c r="N51" s="25">
        <f t="shared" si="33"/>
        <v>1109702.9631999999</v>
      </c>
    </row>
    <row r="52" spans="2:14" x14ac:dyDescent="0.25">
      <c r="B52" s="39">
        <v>223</v>
      </c>
      <c r="C52" s="40" t="s">
        <v>76</v>
      </c>
      <c r="D52" s="16">
        <f>D53+D54</f>
        <v>1145440</v>
      </c>
      <c r="E52" s="16">
        <f>SUM(E53:E54)</f>
        <v>5674710</v>
      </c>
      <c r="F52" s="16">
        <f>SUM(F53:F54)</f>
        <v>38550</v>
      </c>
      <c r="G52" s="17">
        <f>SUM(G53:G54)</f>
        <v>48650</v>
      </c>
      <c r="H52" s="17">
        <f>SUM(H53:H54)</f>
        <v>327682.5</v>
      </c>
      <c r="I52" s="17">
        <v>184150</v>
      </c>
      <c r="J52" s="17">
        <f>SUM(J53:J54)</f>
        <v>813525</v>
      </c>
      <c r="K52" s="17">
        <f>SUM(K53:K54)</f>
        <v>389350</v>
      </c>
      <c r="L52" s="17">
        <f>SUM(L53:L54)</f>
        <v>83750</v>
      </c>
      <c r="M52" s="17">
        <f>SUM(M53:M54)</f>
        <v>2096480</v>
      </c>
      <c r="N52" s="16">
        <f t="shared" ref="N52" si="34">SUM(N53:N54)</f>
        <v>3982137.5</v>
      </c>
    </row>
    <row r="53" spans="2:14" x14ac:dyDescent="0.25">
      <c r="B53" s="37" t="s">
        <v>77</v>
      </c>
      <c r="C53" s="38" t="s">
        <v>78</v>
      </c>
      <c r="D53" s="33">
        <v>900000</v>
      </c>
      <c r="E53" s="33">
        <v>2800000</v>
      </c>
      <c r="F53" s="33">
        <v>38550</v>
      </c>
      <c r="G53" s="34">
        <v>37350</v>
      </c>
      <c r="H53" s="34">
        <v>10900</v>
      </c>
      <c r="I53" s="34">
        <v>46750</v>
      </c>
      <c r="J53" s="34">
        <v>63550</v>
      </c>
      <c r="K53" s="34">
        <v>139600</v>
      </c>
      <c r="L53" s="34">
        <v>83750</v>
      </c>
      <c r="M53" s="122">
        <v>89450</v>
      </c>
      <c r="N53" s="25">
        <f t="shared" ref="N53:N57" si="35">+F53+G53+H53+I53+J53+K53+L53+M53</f>
        <v>509900</v>
      </c>
    </row>
    <row r="54" spans="2:14" x14ac:dyDescent="0.25">
      <c r="B54" s="52" t="s">
        <v>79</v>
      </c>
      <c r="C54" s="53" t="s">
        <v>80</v>
      </c>
      <c r="D54" s="33">
        <v>245440</v>
      </c>
      <c r="E54" s="33">
        <v>2874710</v>
      </c>
      <c r="F54" s="33">
        <v>0</v>
      </c>
      <c r="G54" s="34">
        <v>11300</v>
      </c>
      <c r="H54" s="34">
        <v>316782.5</v>
      </c>
      <c r="I54" s="34">
        <v>137400</v>
      </c>
      <c r="J54" s="34">
        <v>749975</v>
      </c>
      <c r="K54" s="34">
        <v>249750</v>
      </c>
      <c r="L54" s="34">
        <v>0</v>
      </c>
      <c r="M54" s="34">
        <v>2007030</v>
      </c>
      <c r="N54" s="25">
        <f t="shared" si="35"/>
        <v>3472237.5</v>
      </c>
    </row>
    <row r="55" spans="2:14" x14ac:dyDescent="0.25">
      <c r="B55" s="39">
        <v>224</v>
      </c>
      <c r="C55" s="40" t="s">
        <v>81</v>
      </c>
      <c r="D55" s="16">
        <f>D57+D56</f>
        <v>2100000</v>
      </c>
      <c r="E55" s="16">
        <f>+E56+E57</f>
        <v>5700000</v>
      </c>
      <c r="F55" s="16">
        <f>+F56+F57</f>
        <v>27222.37</v>
      </c>
      <c r="G55" s="17">
        <f>+G56+G57</f>
        <v>21770.720000000001</v>
      </c>
      <c r="H55" s="17">
        <f>+H56+H57</f>
        <v>24877.239999999998</v>
      </c>
      <c r="I55" s="17">
        <v>27805.38</v>
      </c>
      <c r="J55" s="17">
        <f>+J56+J57</f>
        <v>76064.01999999999</v>
      </c>
      <c r="K55" s="17">
        <f>+K56+K57</f>
        <v>381871.64</v>
      </c>
      <c r="L55" s="17">
        <f>+L56+L57</f>
        <v>14015.27</v>
      </c>
      <c r="M55" s="17">
        <f>+M56+M57</f>
        <v>44000</v>
      </c>
      <c r="N55" s="16">
        <f t="shared" ref="N55" si="36">+N56+N57</f>
        <v>617626.64</v>
      </c>
    </row>
    <row r="56" spans="2:14" x14ac:dyDescent="0.25">
      <c r="B56" s="37" t="s">
        <v>82</v>
      </c>
      <c r="C56" s="38" t="s">
        <v>83</v>
      </c>
      <c r="D56" s="33">
        <v>2000000</v>
      </c>
      <c r="E56" s="33">
        <v>5500000</v>
      </c>
      <c r="F56" s="33">
        <v>6820.37</v>
      </c>
      <c r="G56" s="34">
        <v>21570.720000000001</v>
      </c>
      <c r="H56" s="34">
        <v>23477.239999999998</v>
      </c>
      <c r="I56" s="34">
        <v>7095.38</v>
      </c>
      <c r="J56" s="34">
        <v>73624.01999999999</v>
      </c>
      <c r="K56" s="34">
        <v>361011.64</v>
      </c>
      <c r="L56" s="34">
        <v>12815.27</v>
      </c>
      <c r="M56" s="122">
        <v>23700</v>
      </c>
      <c r="N56" s="55">
        <f t="shared" si="35"/>
        <v>530114.64</v>
      </c>
    </row>
    <row r="57" spans="2:14" x14ac:dyDescent="0.25">
      <c r="B57" s="37" t="s">
        <v>84</v>
      </c>
      <c r="C57" s="38" t="s">
        <v>85</v>
      </c>
      <c r="D57" s="33">
        <v>100000</v>
      </c>
      <c r="E57" s="33">
        <v>200000</v>
      </c>
      <c r="F57" s="33">
        <v>20402</v>
      </c>
      <c r="G57" s="34">
        <v>200</v>
      </c>
      <c r="H57" s="34">
        <v>1400</v>
      </c>
      <c r="I57" s="34">
        <v>20710</v>
      </c>
      <c r="J57" s="34">
        <v>2440</v>
      </c>
      <c r="K57" s="34">
        <v>20860</v>
      </c>
      <c r="L57" s="34">
        <v>1200</v>
      </c>
      <c r="M57" s="122">
        <v>20300</v>
      </c>
      <c r="N57" s="55">
        <f t="shared" si="35"/>
        <v>87512</v>
      </c>
    </row>
    <row r="58" spans="2:14" x14ac:dyDescent="0.25">
      <c r="B58" s="39">
        <v>225</v>
      </c>
      <c r="C58" s="40" t="s">
        <v>86</v>
      </c>
      <c r="D58" s="16">
        <f>D59+D60+D61</f>
        <v>6500000</v>
      </c>
      <c r="E58" s="16">
        <f>SUM(E59:E61)</f>
        <v>9200000</v>
      </c>
      <c r="F58" s="16">
        <f>SUM(F59:F61)</f>
        <v>26487.46</v>
      </c>
      <c r="G58" s="17">
        <f>SUM(G59:G61)</f>
        <v>45227.293699999995</v>
      </c>
      <c r="H58" s="17">
        <f>SUM(H59:H61)</f>
        <v>472000</v>
      </c>
      <c r="I58" s="17">
        <v>24557.1806</v>
      </c>
      <c r="J58" s="17">
        <f>SUM(J59:J61)</f>
        <v>425252.15240000002</v>
      </c>
      <c r="K58" s="17">
        <f>SUM(K59:K61)</f>
        <v>22883.2562</v>
      </c>
      <c r="L58" s="17">
        <f>SUM(L59:L61)</f>
        <v>25869.069199999998</v>
      </c>
      <c r="M58" s="17">
        <f>SUM(M59:M61)</f>
        <v>918984</v>
      </c>
      <c r="N58" s="16">
        <f t="shared" ref="N58" si="37">SUM(N59:N61)</f>
        <v>1961260.4120999998</v>
      </c>
    </row>
    <row r="59" spans="2:14" x14ac:dyDescent="0.25">
      <c r="B59" s="52" t="s">
        <v>87</v>
      </c>
      <c r="C59" s="56" t="s">
        <v>88</v>
      </c>
      <c r="D59" s="33">
        <v>500000</v>
      </c>
      <c r="E59" s="33">
        <v>1000000</v>
      </c>
      <c r="F59" s="33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25">
        <f t="shared" ref="N59:N61" si="38">+F59+G59+H59+I59+J59+K59+L59+M59</f>
        <v>0</v>
      </c>
    </row>
    <row r="60" spans="2:14" x14ac:dyDescent="0.25">
      <c r="B60" s="52" t="s">
        <v>89</v>
      </c>
      <c r="C60" s="53" t="s">
        <v>90</v>
      </c>
      <c r="D60" s="33">
        <v>300000</v>
      </c>
      <c r="E60" s="33">
        <v>500000</v>
      </c>
      <c r="F60" s="33">
        <v>26487.46</v>
      </c>
      <c r="G60" s="34">
        <v>45227.293699999995</v>
      </c>
      <c r="H60" s="34">
        <v>472000</v>
      </c>
      <c r="I60" s="34">
        <v>24557.1806</v>
      </c>
      <c r="J60" s="34">
        <v>46490.572199999995</v>
      </c>
      <c r="K60" s="34">
        <v>22883.2562</v>
      </c>
      <c r="L60" s="34">
        <v>25869.069199999998</v>
      </c>
      <c r="M60" s="122">
        <v>918984</v>
      </c>
      <c r="N60" s="25">
        <f t="shared" si="38"/>
        <v>1582498.8318999999</v>
      </c>
    </row>
    <row r="61" spans="2:14" x14ac:dyDescent="0.25">
      <c r="B61" s="37" t="s">
        <v>91</v>
      </c>
      <c r="C61" s="51" t="s">
        <v>271</v>
      </c>
      <c r="D61" s="33">
        <v>5700000</v>
      </c>
      <c r="E61" s="33">
        <v>7700000</v>
      </c>
      <c r="F61" s="33">
        <v>0</v>
      </c>
      <c r="G61" s="34">
        <v>0</v>
      </c>
      <c r="H61" s="34">
        <v>0</v>
      </c>
      <c r="I61" s="34">
        <v>0</v>
      </c>
      <c r="J61" s="34">
        <v>378761.58020000003</v>
      </c>
      <c r="K61" s="34">
        <v>0</v>
      </c>
      <c r="L61" s="34">
        <v>0</v>
      </c>
      <c r="M61" s="34">
        <v>0</v>
      </c>
      <c r="N61" s="25">
        <f t="shared" si="38"/>
        <v>378761.58020000003</v>
      </c>
    </row>
    <row r="62" spans="2:14" x14ac:dyDescent="0.25">
      <c r="B62" s="39">
        <v>226</v>
      </c>
      <c r="C62" s="40" t="s">
        <v>92</v>
      </c>
      <c r="D62" s="16">
        <f>SUM(D63:D64)</f>
        <v>21900000</v>
      </c>
      <c r="E62" s="16">
        <f>+E63+E64</f>
        <v>30900000</v>
      </c>
      <c r="F62" s="16">
        <f>+F63+F64</f>
        <v>0</v>
      </c>
      <c r="G62" s="17">
        <f>+G63+G64</f>
        <v>7285592.9000000004</v>
      </c>
      <c r="H62" s="17">
        <f>+H63+H64</f>
        <v>2412652.38</v>
      </c>
      <c r="I62" s="17">
        <v>4764520.17</v>
      </c>
      <c r="J62" s="17">
        <f>+J63+J64</f>
        <v>2398477.37</v>
      </c>
      <c r="K62" s="17">
        <f>+K63+K64</f>
        <v>2622144.0048000002</v>
      </c>
      <c r="L62" s="17">
        <f>+L63+L64</f>
        <v>4783209.16</v>
      </c>
      <c r="M62" s="17">
        <f>+M63+M64</f>
        <v>2453169.3699999996</v>
      </c>
      <c r="N62" s="16">
        <f t="shared" ref="N62" si="39">+N63+N64</f>
        <v>26719765.354800001</v>
      </c>
    </row>
    <row r="63" spans="2:14" x14ac:dyDescent="0.25">
      <c r="B63" s="37" t="s">
        <v>93</v>
      </c>
      <c r="C63" s="38" t="s">
        <v>94</v>
      </c>
      <c r="D63" s="33">
        <v>1900000</v>
      </c>
      <c r="E63" s="33">
        <v>900000</v>
      </c>
      <c r="F63" s="33">
        <v>0</v>
      </c>
      <c r="G63" s="34">
        <v>0</v>
      </c>
      <c r="H63" s="34">
        <v>0</v>
      </c>
      <c r="I63" s="34">
        <v>0</v>
      </c>
      <c r="J63" s="34">
        <v>0</v>
      </c>
      <c r="K63" s="34">
        <v>115155.84479999999</v>
      </c>
      <c r="L63" s="34">
        <v>0</v>
      </c>
      <c r="M63" s="34">
        <v>0</v>
      </c>
      <c r="N63" s="25">
        <f t="shared" ref="N63:N64" si="40">+F63+G63+H63+I63+J63+K63+L63+M63</f>
        <v>115155.84479999999</v>
      </c>
    </row>
    <row r="64" spans="2:14" x14ac:dyDescent="0.25">
      <c r="B64" s="37" t="s">
        <v>95</v>
      </c>
      <c r="C64" s="38" t="s">
        <v>96</v>
      </c>
      <c r="D64" s="33">
        <v>20000000</v>
      </c>
      <c r="E64" s="33">
        <v>30000000</v>
      </c>
      <c r="F64" s="33">
        <v>0</v>
      </c>
      <c r="G64" s="34">
        <v>7285592.9000000004</v>
      </c>
      <c r="H64" s="34">
        <v>2412652.38</v>
      </c>
      <c r="I64" s="34">
        <v>4764520.17</v>
      </c>
      <c r="J64" s="34">
        <v>2398477.37</v>
      </c>
      <c r="K64" s="34">
        <v>2506988.16</v>
      </c>
      <c r="L64" s="34">
        <v>4783209.16</v>
      </c>
      <c r="M64" s="122">
        <v>2453169.3699999996</v>
      </c>
      <c r="N64" s="25">
        <f t="shared" si="40"/>
        <v>26604609.510000002</v>
      </c>
    </row>
    <row r="65" spans="2:14" ht="25.5" x14ac:dyDescent="0.25">
      <c r="B65" s="39">
        <v>227</v>
      </c>
      <c r="C65" s="45" t="s">
        <v>97</v>
      </c>
      <c r="D65" s="16">
        <f>SUM(D66:D69)</f>
        <v>6800000</v>
      </c>
      <c r="E65" s="16">
        <f>SUM(E66:E69)</f>
        <v>20700000</v>
      </c>
      <c r="F65" s="16">
        <f>SUM(F66:F69)</f>
        <v>0</v>
      </c>
      <c r="G65" s="17">
        <f>SUM(G66:G69)</f>
        <v>562687.79960000003</v>
      </c>
      <c r="H65" s="17">
        <f>SUM(H66:H69)</f>
        <v>899096.79920000001</v>
      </c>
      <c r="I65" s="17">
        <v>1300267.0514</v>
      </c>
      <c r="J65" s="17">
        <f>SUM(J66:J69)</f>
        <v>213136.74739999999</v>
      </c>
      <c r="K65" s="17">
        <f>SUM(K66:K69)</f>
        <v>626848.35560000001</v>
      </c>
      <c r="L65" s="17">
        <f>SUM(L66:L69)</f>
        <v>846445.76179999986</v>
      </c>
      <c r="M65" s="17">
        <f>SUM(M66:M69)</f>
        <v>27294.769200000006</v>
      </c>
      <c r="N65" s="16">
        <f t="shared" ref="N65" si="41">SUM(N66:N69)</f>
        <v>4475777.2841999987</v>
      </c>
    </row>
    <row r="66" spans="2:14" x14ac:dyDescent="0.25">
      <c r="B66" s="37" t="s">
        <v>98</v>
      </c>
      <c r="C66" s="38" t="s">
        <v>99</v>
      </c>
      <c r="D66" s="33">
        <v>3800000</v>
      </c>
      <c r="E66" s="33">
        <v>4800000</v>
      </c>
      <c r="F66" s="33">
        <v>0</v>
      </c>
      <c r="G66" s="34">
        <v>395871</v>
      </c>
      <c r="H66" s="34">
        <v>563859.83759999997</v>
      </c>
      <c r="I66" s="34">
        <v>1232380.5776</v>
      </c>
      <c r="J66" s="34">
        <v>152078.39999999999</v>
      </c>
      <c r="K66" s="34">
        <v>0</v>
      </c>
      <c r="L66" s="34">
        <v>1203.5999999999999</v>
      </c>
      <c r="M66" s="122">
        <v>19399.766800000005</v>
      </c>
      <c r="N66" s="25">
        <f t="shared" ref="N66:N69" si="42">+F66+G66+H66+I66+J66+K66+L66+M66</f>
        <v>2364793.1819999996</v>
      </c>
    </row>
    <row r="67" spans="2:14" ht="25.5" x14ac:dyDescent="0.25">
      <c r="B67" s="37" t="s">
        <v>100</v>
      </c>
      <c r="C67" s="51" t="s">
        <v>101</v>
      </c>
      <c r="D67" s="33">
        <v>3000000</v>
      </c>
      <c r="E67" s="33">
        <v>11000000</v>
      </c>
      <c r="F67" s="33">
        <v>0</v>
      </c>
      <c r="G67" s="34">
        <v>106200</v>
      </c>
      <c r="H67" s="34">
        <v>0</v>
      </c>
      <c r="I67" s="34">
        <v>67886.473800000007</v>
      </c>
      <c r="J67" s="34">
        <v>14750</v>
      </c>
      <c r="K67" s="34">
        <v>47495</v>
      </c>
      <c r="L67" s="34">
        <v>0</v>
      </c>
      <c r="M67" s="34">
        <v>0</v>
      </c>
      <c r="N67" s="25">
        <f t="shared" si="42"/>
        <v>236331.47380000001</v>
      </c>
    </row>
    <row r="68" spans="2:14" ht="25.5" x14ac:dyDescent="0.25">
      <c r="B68" s="37" t="s">
        <v>102</v>
      </c>
      <c r="C68" s="51" t="s">
        <v>103</v>
      </c>
      <c r="D68" s="33">
        <v>0</v>
      </c>
      <c r="E68" s="33">
        <v>3000000</v>
      </c>
      <c r="F68" s="33">
        <v>0</v>
      </c>
      <c r="G68" s="34">
        <v>60616.799599999998</v>
      </c>
      <c r="H68" s="34">
        <v>294161.16159999999</v>
      </c>
      <c r="I68" s="34">
        <v>0</v>
      </c>
      <c r="J68" s="34">
        <v>41588.347399999999</v>
      </c>
      <c r="K68" s="34">
        <v>569913.35560000001</v>
      </c>
      <c r="L68" s="34">
        <v>845242.16179999989</v>
      </c>
      <c r="M68" s="122">
        <v>3175.0023999999999</v>
      </c>
      <c r="N68" s="25">
        <f t="shared" si="42"/>
        <v>1814696.8284</v>
      </c>
    </row>
    <row r="69" spans="2:14" x14ac:dyDescent="0.25">
      <c r="B69" s="37" t="s">
        <v>104</v>
      </c>
      <c r="C69" s="51" t="s">
        <v>105</v>
      </c>
      <c r="D69" s="33">
        <v>0</v>
      </c>
      <c r="E69" s="33">
        <v>1900000</v>
      </c>
      <c r="F69" s="33">
        <v>0</v>
      </c>
      <c r="G69" s="34">
        <v>0</v>
      </c>
      <c r="H69" s="34">
        <v>41075.800000000003</v>
      </c>
      <c r="I69" s="34">
        <v>0</v>
      </c>
      <c r="J69" s="34">
        <v>4720</v>
      </c>
      <c r="K69" s="34">
        <v>9440</v>
      </c>
      <c r="L69" s="34">
        <v>0</v>
      </c>
      <c r="M69" s="34">
        <v>4720</v>
      </c>
      <c r="N69" s="25">
        <f t="shared" si="42"/>
        <v>59955.8</v>
      </c>
    </row>
    <row r="70" spans="2:14" ht="25.5" x14ac:dyDescent="0.25">
      <c r="B70" s="39">
        <v>228</v>
      </c>
      <c r="C70" s="45" t="s">
        <v>106</v>
      </c>
      <c r="D70" s="16">
        <f>D71+D72+D73+D74+D79</f>
        <v>9850000</v>
      </c>
      <c r="E70" s="16">
        <f>E71+E72+E73+E74+E79</f>
        <v>22189906</v>
      </c>
      <c r="F70" s="16">
        <f>F71+F72+F73+F74+F79</f>
        <v>664810.94702225295</v>
      </c>
      <c r="G70" s="17">
        <f>G71+G72+G73+G74+G79</f>
        <v>2317712.8096406278</v>
      </c>
      <c r="H70" s="17">
        <f>H71+H72+H73+H74+H79</f>
        <v>1576802.9682</v>
      </c>
      <c r="I70" s="17">
        <v>614824.92362000002</v>
      </c>
      <c r="J70" s="17">
        <f>+J71+J72+J73+J74+J79</f>
        <v>1136123.2836</v>
      </c>
      <c r="K70" s="17">
        <f>+K71+K72+K73+K74+K79</f>
        <v>788640.88442000002</v>
      </c>
      <c r="L70" s="17">
        <f>+L71+L72+L73+L74+L79</f>
        <v>1586311.2605999997</v>
      </c>
      <c r="M70" s="17">
        <f>+M71+M72+M73+M74+M79</f>
        <v>823197.71019999997</v>
      </c>
      <c r="N70" s="16">
        <f>N71+N72+N73+N74+N79</f>
        <v>9508424.7873028796</v>
      </c>
    </row>
    <row r="71" spans="2:14" x14ac:dyDescent="0.25">
      <c r="B71" s="37" t="s">
        <v>107</v>
      </c>
      <c r="C71" s="38" t="s">
        <v>108</v>
      </c>
      <c r="D71" s="33">
        <v>2150000</v>
      </c>
      <c r="E71" s="33">
        <v>4608466</v>
      </c>
      <c r="F71" s="33">
        <v>92455.007822252912</v>
      </c>
      <c r="G71" s="34">
        <v>219621.4356006278</v>
      </c>
      <c r="H71" s="34">
        <v>326504.84999999998</v>
      </c>
      <c r="I71" s="34">
        <v>74500.17</v>
      </c>
      <c r="J71" s="34">
        <v>81020.22</v>
      </c>
      <c r="K71" s="34">
        <v>78592.790000000008</v>
      </c>
      <c r="L71" s="34">
        <v>78881.81</v>
      </c>
      <c r="M71" s="122">
        <v>85515.32</v>
      </c>
      <c r="N71" s="25">
        <f t="shared" ref="N71:N73" si="43">+F71+G71+H71+I71+J71+K71+L71+M71</f>
        <v>1037091.6034228809</v>
      </c>
    </row>
    <row r="72" spans="2:14" x14ac:dyDescent="0.25">
      <c r="B72" s="37" t="s">
        <v>109</v>
      </c>
      <c r="C72" s="51" t="s">
        <v>110</v>
      </c>
      <c r="D72" s="33">
        <v>200000</v>
      </c>
      <c r="E72" s="33">
        <v>381440</v>
      </c>
      <c r="F72" s="33">
        <v>0</v>
      </c>
      <c r="G72" s="34">
        <v>44029.974040000001</v>
      </c>
      <c r="H72" s="34">
        <v>7249.9672</v>
      </c>
      <c r="I72" s="34">
        <v>26166.652220000004</v>
      </c>
      <c r="J72" s="34">
        <v>5309.9535999999998</v>
      </c>
      <c r="K72" s="34">
        <v>6399.9895999999999</v>
      </c>
      <c r="L72" s="34">
        <v>32930.450599999996</v>
      </c>
      <c r="M72" s="122">
        <v>16666.662200000002</v>
      </c>
      <c r="N72" s="25">
        <f t="shared" si="43"/>
        <v>138753.64945999999</v>
      </c>
    </row>
    <row r="73" spans="2:14" x14ac:dyDescent="0.25">
      <c r="B73" s="37" t="s">
        <v>111</v>
      </c>
      <c r="C73" s="51" t="s">
        <v>112</v>
      </c>
      <c r="D73" s="33">
        <v>2500000</v>
      </c>
      <c r="E73" s="33">
        <v>7500000</v>
      </c>
      <c r="F73" s="33">
        <v>0</v>
      </c>
      <c r="G73" s="34">
        <v>958750</v>
      </c>
      <c r="H73" s="34">
        <v>374466.91099999996</v>
      </c>
      <c r="I73" s="34">
        <v>0</v>
      </c>
      <c r="J73" s="34">
        <v>371754.61</v>
      </c>
      <c r="K73" s="34">
        <v>42742.60482</v>
      </c>
      <c r="L73" s="34">
        <v>1366397.1099999999</v>
      </c>
      <c r="M73" s="122">
        <v>593407.728</v>
      </c>
      <c r="N73" s="25">
        <f t="shared" si="43"/>
        <v>3707518.9638199997</v>
      </c>
    </row>
    <row r="74" spans="2:14" x14ac:dyDescent="0.25">
      <c r="B74" s="57">
        <v>2287</v>
      </c>
      <c r="C74" s="58" t="s">
        <v>113</v>
      </c>
      <c r="D74" s="20">
        <f>SUM(D75:D78)</f>
        <v>3000000</v>
      </c>
      <c r="E74" s="20">
        <f>SUM(E75:E78)</f>
        <v>8100000</v>
      </c>
      <c r="F74" s="20">
        <f>SUM(F75:F78)</f>
        <v>369143.45919999998</v>
      </c>
      <c r="G74" s="21">
        <f>SUM(G75:G78)</f>
        <v>688886.44</v>
      </c>
      <c r="H74" s="21">
        <f>SUM(H75:H78)</f>
        <v>868581.24</v>
      </c>
      <c r="I74" s="21">
        <v>514158.10139999999</v>
      </c>
      <c r="J74" s="21">
        <f>SUM(J75:J78)</f>
        <v>677338.5</v>
      </c>
      <c r="K74" s="21">
        <f>SUM(K75:K78)</f>
        <v>659405.5</v>
      </c>
      <c r="L74" s="21">
        <f>SUM(L75:L78)</f>
        <v>108101.89</v>
      </c>
      <c r="M74" s="21">
        <f>SUM(M75:M78)</f>
        <v>127608</v>
      </c>
      <c r="N74" s="20">
        <f>+N75+N76+N77+N78</f>
        <v>4013223.1306000003</v>
      </c>
    </row>
    <row r="75" spans="2:14" x14ac:dyDescent="0.25">
      <c r="B75" s="52" t="s">
        <v>114</v>
      </c>
      <c r="C75" s="53" t="s">
        <v>115</v>
      </c>
      <c r="D75" s="33">
        <v>500000</v>
      </c>
      <c r="E75" s="33">
        <v>2000000</v>
      </c>
      <c r="F75" s="33">
        <v>170444.43919999999</v>
      </c>
      <c r="G75" s="34">
        <v>205249.2</v>
      </c>
      <c r="H75" s="34">
        <v>125080</v>
      </c>
      <c r="I75" s="34">
        <v>70800</v>
      </c>
      <c r="J75" s="34">
        <v>63720</v>
      </c>
      <c r="K75" s="34">
        <v>75520</v>
      </c>
      <c r="L75" s="34">
        <v>35400</v>
      </c>
      <c r="M75" s="122">
        <v>0</v>
      </c>
      <c r="N75" s="25">
        <f t="shared" ref="N75:N78" si="44">+F75+G75+H75+I75+J75+K75+L75+M75</f>
        <v>746213.63919999998</v>
      </c>
    </row>
    <row r="76" spans="2:14" x14ac:dyDescent="0.25">
      <c r="B76" s="37" t="s">
        <v>116</v>
      </c>
      <c r="C76" s="38" t="s">
        <v>117</v>
      </c>
      <c r="D76" s="33">
        <v>1000000</v>
      </c>
      <c r="E76" s="33">
        <v>3000000</v>
      </c>
      <c r="F76" s="33">
        <v>0</v>
      </c>
      <c r="G76" s="34">
        <v>7456</v>
      </c>
      <c r="H76" s="34">
        <v>170000</v>
      </c>
      <c r="I76" s="34">
        <v>30000.001400000001</v>
      </c>
      <c r="J76" s="34">
        <v>449662.5</v>
      </c>
      <c r="K76" s="34">
        <v>238291.5</v>
      </c>
      <c r="L76" s="34">
        <v>72701.89</v>
      </c>
      <c r="M76" s="122">
        <v>67608</v>
      </c>
      <c r="N76" s="25">
        <f t="shared" si="44"/>
        <v>1035719.8914</v>
      </c>
    </row>
    <row r="77" spans="2:14" x14ac:dyDescent="0.25">
      <c r="B77" s="37" t="s">
        <v>118</v>
      </c>
      <c r="C77" s="59" t="s">
        <v>119</v>
      </c>
      <c r="D77" s="33">
        <v>400000</v>
      </c>
      <c r="E77" s="33">
        <v>2000000</v>
      </c>
      <c r="F77" s="33">
        <v>0</v>
      </c>
      <c r="G77" s="34">
        <v>0</v>
      </c>
      <c r="H77" s="34">
        <v>205320</v>
      </c>
      <c r="I77" s="34">
        <v>0</v>
      </c>
      <c r="J77" s="34">
        <v>0</v>
      </c>
      <c r="K77" s="34">
        <v>345594</v>
      </c>
      <c r="L77" s="34">
        <v>0</v>
      </c>
      <c r="M77" s="34">
        <v>0</v>
      </c>
      <c r="N77" s="25">
        <f t="shared" si="44"/>
        <v>550914</v>
      </c>
    </row>
    <row r="78" spans="2:14" x14ac:dyDescent="0.25">
      <c r="B78" s="37" t="s">
        <v>120</v>
      </c>
      <c r="C78" s="38" t="s">
        <v>121</v>
      </c>
      <c r="D78" s="33">
        <v>1100000</v>
      </c>
      <c r="E78" s="33">
        <v>1100000</v>
      </c>
      <c r="F78" s="33">
        <v>198699.02</v>
      </c>
      <c r="G78" s="34">
        <v>476181.24</v>
      </c>
      <c r="H78" s="34">
        <v>368181.24</v>
      </c>
      <c r="I78" s="34">
        <v>413358.1</v>
      </c>
      <c r="J78" s="34">
        <v>163956</v>
      </c>
      <c r="K78" s="34">
        <v>0</v>
      </c>
      <c r="L78" s="34">
        <v>0</v>
      </c>
      <c r="M78" s="34">
        <v>60000</v>
      </c>
      <c r="N78" s="25">
        <f t="shared" si="44"/>
        <v>1680375.6</v>
      </c>
    </row>
    <row r="79" spans="2:14" x14ac:dyDescent="0.25">
      <c r="B79" s="41">
        <v>2288</v>
      </c>
      <c r="C79" s="42" t="s">
        <v>122</v>
      </c>
      <c r="D79" s="20">
        <f>+D80</f>
        <v>2000000</v>
      </c>
      <c r="E79" s="20">
        <f>+E80</f>
        <v>1600000</v>
      </c>
      <c r="F79" s="20">
        <f>+F80</f>
        <v>203212.48</v>
      </c>
      <c r="G79" s="21">
        <f>+G80</f>
        <v>406424.96</v>
      </c>
      <c r="H79" s="21">
        <f>+H80</f>
        <v>0</v>
      </c>
      <c r="I79" s="21">
        <v>0</v>
      </c>
      <c r="J79" s="21">
        <f>+J80</f>
        <v>700</v>
      </c>
      <c r="K79" s="21">
        <f>+K80</f>
        <v>1500</v>
      </c>
      <c r="L79" s="21">
        <f>+L80</f>
        <v>0</v>
      </c>
      <c r="M79" s="21">
        <f t="shared" ref="M79" si="45">+M80</f>
        <v>0</v>
      </c>
      <c r="N79" s="20">
        <f t="shared" ref="N79" si="46">+N80</f>
        <v>611837.44000000006</v>
      </c>
    </row>
    <row r="80" spans="2:14" x14ac:dyDescent="0.25">
      <c r="B80" s="52" t="s">
        <v>123</v>
      </c>
      <c r="C80" s="53" t="s">
        <v>124</v>
      </c>
      <c r="D80" s="33">
        <v>2000000</v>
      </c>
      <c r="E80" s="33">
        <v>1600000</v>
      </c>
      <c r="F80" s="33">
        <v>203212.48</v>
      </c>
      <c r="G80" s="34">
        <v>406424.96</v>
      </c>
      <c r="H80" s="34">
        <v>0</v>
      </c>
      <c r="I80" s="34">
        <v>0</v>
      </c>
      <c r="J80" s="34">
        <v>700</v>
      </c>
      <c r="K80" s="34">
        <v>1500</v>
      </c>
      <c r="L80" s="34">
        <v>0</v>
      </c>
      <c r="M80" s="34">
        <v>0</v>
      </c>
      <c r="N80" s="25">
        <f t="shared" ref="N80" si="47">+F80+G80+H80+I80+J80+K80+L80+M80</f>
        <v>611837.44000000006</v>
      </c>
    </row>
    <row r="81" spans="2:14" x14ac:dyDescent="0.25">
      <c r="B81" s="39">
        <v>229</v>
      </c>
      <c r="C81" s="40" t="s">
        <v>125</v>
      </c>
      <c r="D81" s="16">
        <f>+D82</f>
        <v>1500000</v>
      </c>
      <c r="E81" s="16">
        <f>+E82</f>
        <v>2000000</v>
      </c>
      <c r="F81" s="16">
        <f>+F82</f>
        <v>0</v>
      </c>
      <c r="G81" s="17">
        <f>+G82</f>
        <v>221764.85760000002</v>
      </c>
      <c r="H81" s="17">
        <f>+H82</f>
        <v>20499.169999999998</v>
      </c>
      <c r="I81" s="17">
        <v>181071</v>
      </c>
      <c r="J81" s="17">
        <f>+J82</f>
        <v>77065.8</v>
      </c>
      <c r="K81" s="17">
        <f>+K82</f>
        <v>48557</v>
      </c>
      <c r="L81" s="17">
        <f>+L82</f>
        <v>60799.5</v>
      </c>
      <c r="M81" s="17">
        <f t="shared" ref="M81" si="48">+M82</f>
        <v>18409.116399999999</v>
      </c>
      <c r="N81" s="16">
        <f t="shared" ref="N81" si="49">+N82</f>
        <v>628166.4439999999</v>
      </c>
    </row>
    <row r="82" spans="2:14" x14ac:dyDescent="0.25">
      <c r="B82" s="37" t="s">
        <v>126</v>
      </c>
      <c r="C82" s="53" t="s">
        <v>127</v>
      </c>
      <c r="D82" s="33">
        <v>1500000</v>
      </c>
      <c r="E82" s="33">
        <v>2000000</v>
      </c>
      <c r="F82" s="33">
        <v>0</v>
      </c>
      <c r="G82" s="34">
        <v>221764.85760000002</v>
      </c>
      <c r="H82" s="34">
        <v>20499.169999999998</v>
      </c>
      <c r="I82" s="34">
        <v>181071</v>
      </c>
      <c r="J82" s="34">
        <v>77065.8</v>
      </c>
      <c r="K82" s="34">
        <v>48557</v>
      </c>
      <c r="L82" s="34">
        <v>60799.5</v>
      </c>
      <c r="M82" s="122">
        <v>18409.116399999999</v>
      </c>
      <c r="N82" s="25">
        <f t="shared" ref="N82" si="50">+F82+G82+H82+I82+J82+K82+L82+M82</f>
        <v>628166.4439999999</v>
      </c>
    </row>
    <row r="83" spans="2:14" x14ac:dyDescent="0.25">
      <c r="B83" s="48">
        <v>23</v>
      </c>
      <c r="C83" s="49" t="s">
        <v>128</v>
      </c>
      <c r="D83" s="13">
        <f>+D84+D90+D95+D101+D103+D108+D124+D131</f>
        <v>21533920</v>
      </c>
      <c r="E83" s="13">
        <f>+E84+E90+E95+E101+E103+E108+E124+E131</f>
        <v>39099166</v>
      </c>
      <c r="F83" s="13">
        <f>+F84+F90+F95+F101+F103+F108+F124+F131</f>
        <v>1493445.58</v>
      </c>
      <c r="G83" s="13">
        <f>+G84+G90+G95+G101+G103+G108+G124+G131</f>
        <v>1934834.1006800001</v>
      </c>
      <c r="H83" s="13">
        <f>+H84+H90+H95+H101+H103+H108+H124+H131</f>
        <v>3153250.1812200001</v>
      </c>
      <c r="I83" s="13">
        <v>1841659.7870200002</v>
      </c>
      <c r="J83" s="13">
        <f>+J84+J90+J95+J101+J103+J108+J124+J131</f>
        <v>5112680.4968400002</v>
      </c>
      <c r="K83" s="13">
        <f>+K84+K90+K95+K101+K103+K108+K124+K131</f>
        <v>2310948.9338000002</v>
      </c>
      <c r="L83" s="13">
        <f>+L84+L90+L95+L101+L103+L108+L124+L131</f>
        <v>3673068.9626820004</v>
      </c>
      <c r="M83" s="13">
        <f t="shared" ref="M83" si="51">+M84+M90+M95+M101+M103+M108+M124+M131</f>
        <v>3252582.5444000005</v>
      </c>
      <c r="N83" s="13">
        <f t="shared" ref="N83" si="52">+N84+N90+N95+N101+N103+N108+N124+N131</f>
        <v>22772470.586642001</v>
      </c>
    </row>
    <row r="84" spans="2:14" x14ac:dyDescent="0.25">
      <c r="B84" s="39">
        <v>231</v>
      </c>
      <c r="C84" s="45" t="s">
        <v>129</v>
      </c>
      <c r="D84" s="16">
        <f>+D85+D86</f>
        <v>4810000</v>
      </c>
      <c r="E84" s="16">
        <f>+E85+E86</f>
        <v>4977263</v>
      </c>
      <c r="F84" s="16">
        <f>+F85+F86</f>
        <v>414213.48000000004</v>
      </c>
      <c r="G84" s="16">
        <f>+G85+G86</f>
        <v>85054.210640000005</v>
      </c>
      <c r="H84" s="16">
        <f>+H85+H86</f>
        <v>848664.74319999991</v>
      </c>
      <c r="I84" s="16">
        <v>64563.713400000008</v>
      </c>
      <c r="J84" s="16">
        <f>+J85+J86</f>
        <v>1403533.4844199999</v>
      </c>
      <c r="K84" s="16">
        <f>+K85+K86</f>
        <v>560893.30060000008</v>
      </c>
      <c r="L84" s="16">
        <f>+L85+L86</f>
        <v>915499.53280000004</v>
      </c>
      <c r="M84" s="16">
        <f t="shared" ref="M84" si="53">+M85+M86</f>
        <v>924078.62180000008</v>
      </c>
      <c r="N84" s="16">
        <f t="shared" ref="N84" si="54">+N85+N86</f>
        <v>5216501.0868600002</v>
      </c>
    </row>
    <row r="85" spans="2:14" x14ac:dyDescent="0.25">
      <c r="B85" s="37" t="s">
        <v>130</v>
      </c>
      <c r="C85" s="38" t="s">
        <v>131</v>
      </c>
      <c r="D85" s="33">
        <v>4500000</v>
      </c>
      <c r="E85" s="33">
        <v>4617263</v>
      </c>
      <c r="F85" s="33">
        <v>414213.48000000004</v>
      </c>
      <c r="G85" s="33">
        <v>78554.206600000005</v>
      </c>
      <c r="H85" s="34">
        <v>848664.74319999991</v>
      </c>
      <c r="I85" s="34">
        <v>55750.913400000005</v>
      </c>
      <c r="J85" s="34">
        <v>1390973.4901999999</v>
      </c>
      <c r="K85" s="34">
        <v>437229.30060000008</v>
      </c>
      <c r="L85" s="34">
        <v>915499.53280000004</v>
      </c>
      <c r="M85" s="122">
        <v>905848.62060000002</v>
      </c>
      <c r="N85" s="25">
        <f t="shared" ref="N85" si="55">+F85+G85+H85+I85+J85+K85+L85+M85</f>
        <v>5046734.2873999998</v>
      </c>
    </row>
    <row r="86" spans="2:14" x14ac:dyDescent="0.25">
      <c r="B86" s="41">
        <v>2313</v>
      </c>
      <c r="C86" s="42" t="s">
        <v>132</v>
      </c>
      <c r="D86" s="20">
        <f>SUM(D87:D89)</f>
        <v>310000</v>
      </c>
      <c r="E86" s="20">
        <f>SUM(E87:E89)</f>
        <v>360000</v>
      </c>
      <c r="F86" s="20">
        <f>SUM(F87:F89)</f>
        <v>0</v>
      </c>
      <c r="G86" s="20">
        <f>SUM(G87:G89)</f>
        <v>6500.0040399999998</v>
      </c>
      <c r="H86" s="20">
        <f>SUM(H87:H89)</f>
        <v>0</v>
      </c>
      <c r="I86" s="20">
        <v>8812.7999999999993</v>
      </c>
      <c r="J86" s="20">
        <f>SUM(J87:J89)</f>
        <v>12559.99422</v>
      </c>
      <c r="K86" s="20">
        <f>SUM(K87:K89)</f>
        <v>123664</v>
      </c>
      <c r="L86" s="20">
        <f>SUM(L87:L89)</f>
        <v>0</v>
      </c>
      <c r="M86" s="20">
        <f>SUM(M87:M89)</f>
        <v>18230.001200000002</v>
      </c>
      <c r="N86" s="20">
        <f t="shared" ref="N86" si="56">SUM(N87:N89)</f>
        <v>169766.79946000001</v>
      </c>
    </row>
    <row r="87" spans="2:14" x14ac:dyDescent="0.25">
      <c r="B87" s="37" t="s">
        <v>133</v>
      </c>
      <c r="C87" s="38" t="s">
        <v>134</v>
      </c>
      <c r="D87" s="33">
        <v>50000</v>
      </c>
      <c r="E87" s="33">
        <v>100000</v>
      </c>
      <c r="F87" s="33">
        <v>0</v>
      </c>
      <c r="G87" s="34">
        <v>0</v>
      </c>
      <c r="H87" s="34">
        <v>0</v>
      </c>
      <c r="I87" s="34">
        <v>8812.7999999999993</v>
      </c>
      <c r="J87" s="34">
        <v>0</v>
      </c>
      <c r="K87" s="34">
        <v>0</v>
      </c>
      <c r="L87" s="34">
        <v>0</v>
      </c>
      <c r="M87" s="34">
        <v>1052.0036</v>
      </c>
      <c r="N87" s="25">
        <f t="shared" ref="N87:N89" si="57">+F87+G87+H87+I87+J87+K87+L87+M87</f>
        <v>9864.8035999999993</v>
      </c>
    </row>
    <row r="88" spans="2:14" x14ac:dyDescent="0.25">
      <c r="B88" s="52" t="s">
        <v>135</v>
      </c>
      <c r="C88" s="53" t="s">
        <v>136</v>
      </c>
      <c r="D88" s="33">
        <v>210000</v>
      </c>
      <c r="E88" s="33">
        <v>210000</v>
      </c>
      <c r="F88" s="33">
        <v>0</v>
      </c>
      <c r="G88" s="34">
        <v>6500.0040399999998</v>
      </c>
      <c r="H88" s="34">
        <v>0</v>
      </c>
      <c r="I88" s="34">
        <v>0</v>
      </c>
      <c r="J88" s="34">
        <v>12559.99422</v>
      </c>
      <c r="K88" s="34">
        <v>0</v>
      </c>
      <c r="L88" s="34">
        <v>0</v>
      </c>
      <c r="M88" s="34">
        <v>17177.997600000002</v>
      </c>
      <c r="N88" s="25">
        <f t="shared" si="57"/>
        <v>36237.995860000003</v>
      </c>
    </row>
    <row r="89" spans="2:14" x14ac:dyDescent="0.25">
      <c r="B89" s="52" t="s">
        <v>137</v>
      </c>
      <c r="C89" s="53" t="s">
        <v>138</v>
      </c>
      <c r="D89" s="33">
        <v>50000</v>
      </c>
      <c r="E89" s="33">
        <v>50000</v>
      </c>
      <c r="F89" s="54">
        <v>0</v>
      </c>
      <c r="G89" s="54">
        <v>0</v>
      </c>
      <c r="H89" s="34">
        <v>0</v>
      </c>
      <c r="I89" s="34">
        <v>0</v>
      </c>
      <c r="J89" s="34">
        <v>0</v>
      </c>
      <c r="K89" s="34">
        <v>123664</v>
      </c>
      <c r="L89" s="34">
        <v>0</v>
      </c>
      <c r="M89" s="34">
        <v>0</v>
      </c>
      <c r="N89" s="25">
        <f t="shared" si="57"/>
        <v>123664</v>
      </c>
    </row>
    <row r="90" spans="2:14" x14ac:dyDescent="0.25">
      <c r="B90" s="39">
        <v>232</v>
      </c>
      <c r="C90" s="40" t="s">
        <v>139</v>
      </c>
      <c r="D90" s="16">
        <f>D91+D92+D93+D94</f>
        <v>350000</v>
      </c>
      <c r="E90" s="16">
        <f>SUM(E91:E94)</f>
        <v>700000</v>
      </c>
      <c r="F90" s="16">
        <f>SUM(F91:F94)</f>
        <v>0</v>
      </c>
      <c r="G90" s="17">
        <f>SUM(G91:G94)</f>
        <v>60409.9997</v>
      </c>
      <c r="H90" s="17">
        <f>SUM(H91:H94)</f>
        <v>9500.0030000000006</v>
      </c>
      <c r="I90" s="17">
        <v>0</v>
      </c>
      <c r="J90" s="17">
        <f>SUM(J91:J94)</f>
        <v>1475</v>
      </c>
      <c r="K90" s="17">
        <f>SUM(K91:K94)</f>
        <v>392198.96</v>
      </c>
      <c r="L90" s="17">
        <f>SUM(L91:L94)</f>
        <v>714.99739999999997</v>
      </c>
      <c r="M90" s="17">
        <f>SUM(M91:M94)</f>
        <v>146645.99859999999</v>
      </c>
      <c r="N90" s="16">
        <f t="shared" ref="N90" si="58">SUM(N91:N94)</f>
        <v>610944.95869999996</v>
      </c>
    </row>
    <row r="91" spans="2:14" x14ac:dyDescent="0.25">
      <c r="B91" s="52" t="s">
        <v>140</v>
      </c>
      <c r="C91" s="38" t="s">
        <v>141</v>
      </c>
      <c r="D91" s="33">
        <v>50000</v>
      </c>
      <c r="E91" s="33">
        <v>50000</v>
      </c>
      <c r="F91" s="33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25">
        <f t="shared" ref="N91:N94" si="59">+F91+G91+H91+I91+J91+K91+L91+M91</f>
        <v>0</v>
      </c>
    </row>
    <row r="92" spans="2:14" x14ac:dyDescent="0.25">
      <c r="B92" s="52" t="s">
        <v>142</v>
      </c>
      <c r="C92" s="38" t="s">
        <v>143</v>
      </c>
      <c r="D92" s="33">
        <v>50000</v>
      </c>
      <c r="E92" s="33">
        <v>50000</v>
      </c>
      <c r="F92" s="33">
        <v>0</v>
      </c>
      <c r="G92" s="34">
        <v>0</v>
      </c>
      <c r="H92" s="34">
        <v>0</v>
      </c>
      <c r="I92" s="34">
        <v>0</v>
      </c>
      <c r="J92" s="34">
        <v>1475</v>
      </c>
      <c r="K92" s="34">
        <v>392198.96</v>
      </c>
      <c r="L92" s="34">
        <v>0</v>
      </c>
      <c r="M92" s="34">
        <v>133104</v>
      </c>
      <c r="N92" s="25">
        <f t="shared" si="59"/>
        <v>526777.96</v>
      </c>
    </row>
    <row r="93" spans="2:14" x14ac:dyDescent="0.25">
      <c r="B93" s="37" t="s">
        <v>144</v>
      </c>
      <c r="C93" s="38" t="s">
        <v>145</v>
      </c>
      <c r="D93" s="33">
        <v>200000</v>
      </c>
      <c r="E93" s="33">
        <v>500000</v>
      </c>
      <c r="F93" s="33">
        <v>0</v>
      </c>
      <c r="G93" s="34">
        <v>60409.9997</v>
      </c>
      <c r="H93" s="34">
        <v>9500.0030000000006</v>
      </c>
      <c r="I93" s="34">
        <v>0</v>
      </c>
      <c r="J93" s="34">
        <v>0</v>
      </c>
      <c r="K93" s="34">
        <v>0</v>
      </c>
      <c r="L93" s="34">
        <v>714.99739999999997</v>
      </c>
      <c r="M93" s="122">
        <v>13541.998600000001</v>
      </c>
      <c r="N93" s="25">
        <f t="shared" si="59"/>
        <v>84166.998699999996</v>
      </c>
    </row>
    <row r="94" spans="2:14" x14ac:dyDescent="0.25">
      <c r="B94" s="52" t="s">
        <v>146</v>
      </c>
      <c r="C94" s="38" t="s">
        <v>147</v>
      </c>
      <c r="D94" s="33">
        <v>50000</v>
      </c>
      <c r="E94" s="33">
        <v>100000</v>
      </c>
      <c r="F94" s="33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25">
        <f t="shared" si="59"/>
        <v>0</v>
      </c>
    </row>
    <row r="95" spans="2:14" x14ac:dyDescent="0.25">
      <c r="B95" s="39">
        <v>233</v>
      </c>
      <c r="C95" s="45" t="s">
        <v>279</v>
      </c>
      <c r="D95" s="16">
        <f>D96+D97+D98+D99+D100</f>
        <v>1540000</v>
      </c>
      <c r="E95" s="16">
        <f>SUM(E96:E100)</f>
        <v>3100000</v>
      </c>
      <c r="F95" s="16">
        <f>F96+F97+F98+F99+F100</f>
        <v>0</v>
      </c>
      <c r="G95" s="16">
        <f>G96+G97+G98+G99+G100</f>
        <v>196977.37999999998</v>
      </c>
      <c r="H95" s="16">
        <f>H96+H97+H98+H99+H100</f>
        <v>70191.996199999994</v>
      </c>
      <c r="I95" s="16">
        <f>I96+I97+I98+I99+I100</f>
        <v>241768.55862</v>
      </c>
      <c r="J95" s="47">
        <f>SUM(J96:J100)</f>
        <v>24282.606400000001</v>
      </c>
      <c r="K95" s="47">
        <f>SUM(K96:K100)</f>
        <v>16205.7904</v>
      </c>
      <c r="L95" s="47">
        <f>SUM(L96:L100)</f>
        <v>3784</v>
      </c>
      <c r="M95" s="47">
        <f>SUM(M96:M100)</f>
        <v>10886.0064</v>
      </c>
      <c r="N95" s="46">
        <f t="shared" ref="N95" si="60">SUM(N96:N100)</f>
        <v>564096.33802000002</v>
      </c>
    </row>
    <row r="96" spans="2:14" x14ac:dyDescent="0.25">
      <c r="B96" s="37" t="s">
        <v>148</v>
      </c>
      <c r="C96" s="38" t="s">
        <v>149</v>
      </c>
      <c r="D96" s="33">
        <v>500000</v>
      </c>
      <c r="E96" s="33">
        <v>1000000</v>
      </c>
      <c r="F96" s="33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122">
        <v>0</v>
      </c>
      <c r="N96" s="25">
        <f t="shared" ref="N96:N100" si="61">+F96+G96+H96+I96+J96+K96+L96+M96</f>
        <v>0</v>
      </c>
    </row>
    <row r="97" spans="2:14" x14ac:dyDescent="0.25">
      <c r="B97" s="37" t="s">
        <v>150</v>
      </c>
      <c r="C97" s="59" t="s">
        <v>280</v>
      </c>
      <c r="D97" s="33">
        <v>500000</v>
      </c>
      <c r="E97" s="33">
        <v>900000</v>
      </c>
      <c r="F97" s="33">
        <v>0</v>
      </c>
      <c r="G97" s="34">
        <v>1085.5763999999999</v>
      </c>
      <c r="H97" s="34">
        <v>69306.996199999994</v>
      </c>
      <c r="I97" s="34">
        <v>241768.55862</v>
      </c>
      <c r="J97" s="34">
        <v>24282.606400000001</v>
      </c>
      <c r="K97" s="34">
        <v>16205.7904</v>
      </c>
      <c r="L97" s="34">
        <v>3184</v>
      </c>
      <c r="M97" s="122">
        <v>5753.0064000000002</v>
      </c>
      <c r="N97" s="25">
        <f t="shared" si="61"/>
        <v>361586.53441999998</v>
      </c>
    </row>
    <row r="98" spans="2:14" x14ac:dyDescent="0.25">
      <c r="B98" s="37" t="s">
        <v>151</v>
      </c>
      <c r="C98" s="38" t="s">
        <v>152</v>
      </c>
      <c r="D98" s="33">
        <v>400000</v>
      </c>
      <c r="E98" s="33">
        <v>700000</v>
      </c>
      <c r="F98" s="33">
        <v>0</v>
      </c>
      <c r="G98" s="34">
        <v>190227.8</v>
      </c>
      <c r="H98" s="34">
        <v>885</v>
      </c>
      <c r="I98" s="34">
        <v>0</v>
      </c>
      <c r="J98" s="34">
        <v>0</v>
      </c>
      <c r="K98" s="34">
        <v>0</v>
      </c>
      <c r="L98" s="34">
        <v>0</v>
      </c>
      <c r="M98" s="122">
        <v>5133</v>
      </c>
      <c r="N98" s="25">
        <f t="shared" si="61"/>
        <v>196245.8</v>
      </c>
    </row>
    <row r="99" spans="2:14" x14ac:dyDescent="0.25">
      <c r="B99" s="37" t="s">
        <v>153</v>
      </c>
      <c r="C99" s="38" t="s">
        <v>154</v>
      </c>
      <c r="D99" s="33">
        <v>100000</v>
      </c>
      <c r="E99" s="33">
        <v>400000</v>
      </c>
      <c r="F99" s="33">
        <v>0</v>
      </c>
      <c r="G99" s="34">
        <v>5664.0036</v>
      </c>
      <c r="H99" s="34">
        <v>0</v>
      </c>
      <c r="I99" s="34">
        <v>0</v>
      </c>
      <c r="J99" s="34">
        <v>0</v>
      </c>
      <c r="K99" s="34">
        <v>0</v>
      </c>
      <c r="L99" s="34">
        <v>600</v>
      </c>
      <c r="M99" s="122">
        <v>0</v>
      </c>
      <c r="N99" s="25">
        <f t="shared" si="61"/>
        <v>6264.0036</v>
      </c>
    </row>
    <row r="100" spans="2:14" x14ac:dyDescent="0.25">
      <c r="B100" s="52" t="s">
        <v>155</v>
      </c>
      <c r="C100" s="38" t="s">
        <v>156</v>
      </c>
      <c r="D100" s="33">
        <v>40000</v>
      </c>
      <c r="E100" s="33">
        <v>100000</v>
      </c>
      <c r="F100" s="33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122">
        <v>0</v>
      </c>
      <c r="N100" s="25">
        <f t="shared" si="61"/>
        <v>0</v>
      </c>
    </row>
    <row r="101" spans="2:14" x14ac:dyDescent="0.25">
      <c r="B101" s="39">
        <v>234</v>
      </c>
      <c r="C101" s="40" t="s">
        <v>157</v>
      </c>
      <c r="D101" s="16">
        <f>+D102</f>
        <v>100000</v>
      </c>
      <c r="E101" s="16">
        <f>+E102</f>
        <v>200000</v>
      </c>
      <c r="F101" s="16">
        <f>+F102</f>
        <v>0</v>
      </c>
      <c r="G101" s="17">
        <f>+G102</f>
        <v>0</v>
      </c>
      <c r="H101" s="47">
        <f>+H102</f>
        <v>0</v>
      </c>
      <c r="I101" s="47">
        <v>0</v>
      </c>
      <c r="J101" s="47">
        <f>+J102</f>
        <v>0</v>
      </c>
      <c r="K101" s="47">
        <f>+K102</f>
        <v>0</v>
      </c>
      <c r="L101" s="47">
        <f>+L102</f>
        <v>229</v>
      </c>
      <c r="M101" s="47">
        <f t="shared" ref="M101" si="62">+M102</f>
        <v>0</v>
      </c>
      <c r="N101" s="16">
        <f t="shared" ref="N101" si="63">+N102</f>
        <v>229</v>
      </c>
    </row>
    <row r="102" spans="2:14" x14ac:dyDescent="0.25">
      <c r="B102" s="52" t="s">
        <v>158</v>
      </c>
      <c r="C102" s="53" t="s">
        <v>159</v>
      </c>
      <c r="D102" s="33">
        <v>100000</v>
      </c>
      <c r="E102" s="33">
        <v>200000</v>
      </c>
      <c r="F102" s="33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229</v>
      </c>
      <c r="M102" s="122">
        <v>0</v>
      </c>
      <c r="N102" s="33">
        <f>+F102+G102+H102+I102+J102+K102+L102</f>
        <v>229</v>
      </c>
    </row>
    <row r="103" spans="2:14" x14ac:dyDescent="0.25">
      <c r="B103" s="39">
        <v>235</v>
      </c>
      <c r="C103" s="45" t="s">
        <v>281</v>
      </c>
      <c r="D103" s="16">
        <f>D104+D105+D106+D107</f>
        <v>410000</v>
      </c>
      <c r="E103" s="16">
        <f>+E104+E105+E106+E107</f>
        <v>1550000</v>
      </c>
      <c r="F103" s="46">
        <f>+F104+F105+F106+F107</f>
        <v>0</v>
      </c>
      <c r="G103" s="47">
        <f>+G104+G105+G106+G107</f>
        <v>0</v>
      </c>
      <c r="H103" s="47">
        <f>SUM(H104:H107)</f>
        <v>1290.0114000000001</v>
      </c>
      <c r="I103" s="47">
        <f>SUM(I104:I107)</f>
        <v>351684.28540000005</v>
      </c>
      <c r="J103" s="47">
        <f>SUM(J104:J107)</f>
        <v>109861.9822</v>
      </c>
      <c r="K103" s="47">
        <f>SUM(K104:K107)</f>
        <v>0</v>
      </c>
      <c r="L103" s="47">
        <f>SUM(L104:L107)</f>
        <v>59748.002</v>
      </c>
      <c r="M103" s="47">
        <f t="shared" ref="M103" si="64">SUM(M104:M107)</f>
        <v>71562.8</v>
      </c>
      <c r="N103" s="46">
        <f>+N104+N105+N106+N107</f>
        <v>594147.08100000001</v>
      </c>
    </row>
    <row r="104" spans="2:14" x14ac:dyDescent="0.25">
      <c r="B104" s="52" t="s">
        <v>160</v>
      </c>
      <c r="C104" s="53" t="s">
        <v>282</v>
      </c>
      <c r="D104" s="33">
        <v>10000</v>
      </c>
      <c r="E104" s="33">
        <v>50000</v>
      </c>
      <c r="F104" s="33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25">
        <f t="shared" ref="N104:N107" si="65">+F104+G104+H104+I104+J104+K104+L104+M104</f>
        <v>0</v>
      </c>
    </row>
    <row r="105" spans="2:14" x14ac:dyDescent="0.25">
      <c r="B105" s="37" t="s">
        <v>161</v>
      </c>
      <c r="C105" s="38" t="s">
        <v>162</v>
      </c>
      <c r="D105" s="33">
        <v>200000</v>
      </c>
      <c r="E105" s="33">
        <v>900000</v>
      </c>
      <c r="F105" s="33">
        <v>0</v>
      </c>
      <c r="G105" s="34">
        <v>0</v>
      </c>
      <c r="H105" s="34">
        <v>0</v>
      </c>
      <c r="I105" s="34">
        <v>0</v>
      </c>
      <c r="J105" s="34">
        <v>50032</v>
      </c>
      <c r="K105" s="34">
        <v>0</v>
      </c>
      <c r="L105" s="34">
        <v>58292</v>
      </c>
      <c r="M105" s="122">
        <v>70162.8</v>
      </c>
      <c r="N105" s="25">
        <f t="shared" si="65"/>
        <v>178486.8</v>
      </c>
    </row>
    <row r="106" spans="2:14" x14ac:dyDescent="0.25">
      <c r="B106" s="37" t="s">
        <v>163</v>
      </c>
      <c r="C106" s="38" t="s">
        <v>164</v>
      </c>
      <c r="D106" s="33">
        <v>50000</v>
      </c>
      <c r="E106" s="33">
        <v>100000</v>
      </c>
      <c r="F106" s="33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25">
        <f t="shared" si="65"/>
        <v>0</v>
      </c>
    </row>
    <row r="107" spans="2:14" x14ac:dyDescent="0.25">
      <c r="B107" s="37" t="s">
        <v>165</v>
      </c>
      <c r="C107" s="38" t="s">
        <v>273</v>
      </c>
      <c r="D107" s="33">
        <v>150000</v>
      </c>
      <c r="E107" s="33">
        <v>500000</v>
      </c>
      <c r="F107" s="33">
        <v>0</v>
      </c>
      <c r="G107" s="34">
        <v>0</v>
      </c>
      <c r="H107" s="34">
        <v>1290.0114000000001</v>
      </c>
      <c r="I107" s="34">
        <v>351684.28540000005</v>
      </c>
      <c r="J107" s="34">
        <v>59829.982199999999</v>
      </c>
      <c r="K107" s="34">
        <v>0</v>
      </c>
      <c r="L107" s="34">
        <v>1456.0020000000002</v>
      </c>
      <c r="M107" s="122">
        <v>1400</v>
      </c>
      <c r="N107" s="25">
        <f t="shared" si="65"/>
        <v>415660.28100000008</v>
      </c>
    </row>
    <row r="108" spans="2:14" ht="25.5" x14ac:dyDescent="0.25">
      <c r="B108" s="39">
        <v>236</v>
      </c>
      <c r="C108" s="45" t="s">
        <v>274</v>
      </c>
      <c r="D108" s="16">
        <f>+D109+D113+D117+D119+D122</f>
        <v>208920</v>
      </c>
      <c r="E108" s="16">
        <f>+E109+E113+E117+E119+E122</f>
        <v>599280</v>
      </c>
      <c r="F108" s="16">
        <f>+F109+F113+F117+F119+F122</f>
        <v>0</v>
      </c>
      <c r="G108" s="17">
        <f>+G109+G113+G117+G119+G122</f>
        <v>129064.60212</v>
      </c>
      <c r="H108" s="17">
        <f>+H109+H113+H117+H119+H122</f>
        <v>46012.989619999993</v>
      </c>
      <c r="I108" s="17">
        <v>38399.760600000001</v>
      </c>
      <c r="J108" s="17">
        <f>+J109+J113+J117+J119+J122</f>
        <v>54790.789419999994</v>
      </c>
      <c r="K108" s="17">
        <f>+K109+K113+K117+K119+K122</f>
        <v>105464.49600000001</v>
      </c>
      <c r="L108" s="17">
        <f>+L109+L113+L117+L119+L122</f>
        <v>48957.471681999996</v>
      </c>
      <c r="M108" s="17">
        <f t="shared" ref="M108" si="66">+M109+M113+M117+M119+M122</f>
        <v>60621.225599999998</v>
      </c>
      <c r="N108" s="16">
        <f t="shared" ref="N108" si="67">+N109+N113+N117+N119+N122</f>
        <v>483311.33504199999</v>
      </c>
    </row>
    <row r="109" spans="2:14" ht="25.5" x14ac:dyDescent="0.25">
      <c r="B109" s="57">
        <v>2361</v>
      </c>
      <c r="C109" s="60" t="s">
        <v>166</v>
      </c>
      <c r="D109" s="20">
        <f>SUM(D110:D112)</f>
        <v>0</v>
      </c>
      <c r="E109" s="20">
        <f>SUM(E110:E112)</f>
        <v>0</v>
      </c>
      <c r="F109" s="20">
        <f>SUM(F110:F112)</f>
        <v>0</v>
      </c>
      <c r="G109" s="21">
        <f>SUM(G110:G112)</f>
        <v>0</v>
      </c>
      <c r="H109" s="21">
        <f>SUM(H110:H112)</f>
        <v>0</v>
      </c>
      <c r="I109" s="21">
        <v>0</v>
      </c>
      <c r="J109" s="21">
        <f>SUM(J110:J112)</f>
        <v>0</v>
      </c>
      <c r="K109" s="21">
        <f>SUM(K110:K112)</f>
        <v>0</v>
      </c>
      <c r="L109" s="21">
        <f>SUM(L110:L112)</f>
        <v>0</v>
      </c>
      <c r="M109" s="21">
        <f>SUM(M110:M112)</f>
        <v>0</v>
      </c>
      <c r="N109" s="20">
        <f t="shared" ref="N109" si="68">SUM(N110:N112)</f>
        <v>0</v>
      </c>
    </row>
    <row r="110" spans="2:14" x14ac:dyDescent="0.25">
      <c r="B110" s="37" t="s">
        <v>167</v>
      </c>
      <c r="C110" s="38" t="s">
        <v>168</v>
      </c>
      <c r="D110" s="33">
        <v>0</v>
      </c>
      <c r="E110" s="33">
        <v>0</v>
      </c>
      <c r="F110" s="33">
        <f t="shared" ref="F110:H112" si="69">+E110/4</f>
        <v>0</v>
      </c>
      <c r="G110" s="34">
        <f t="shared" si="69"/>
        <v>0</v>
      </c>
      <c r="H110" s="34">
        <f t="shared" si="69"/>
        <v>0</v>
      </c>
      <c r="I110" s="34">
        <v>0</v>
      </c>
      <c r="J110" s="34">
        <f t="shared" ref="J110:M112" si="70">+I110/4</f>
        <v>0</v>
      </c>
      <c r="K110" s="34">
        <f t="shared" si="70"/>
        <v>0</v>
      </c>
      <c r="L110" s="34">
        <f t="shared" si="70"/>
        <v>0</v>
      </c>
      <c r="M110" s="34">
        <f t="shared" si="70"/>
        <v>0</v>
      </c>
      <c r="N110" s="25">
        <f t="shared" ref="N110:N112" si="71">+F110+G110+H110+I110+J110+K110+L110+M110</f>
        <v>0</v>
      </c>
    </row>
    <row r="111" spans="2:14" x14ac:dyDescent="0.25">
      <c r="B111" s="37" t="s">
        <v>169</v>
      </c>
      <c r="C111" s="38" t="s">
        <v>170</v>
      </c>
      <c r="D111" s="33">
        <v>0</v>
      </c>
      <c r="E111" s="33">
        <v>0</v>
      </c>
      <c r="F111" s="33">
        <f t="shared" si="69"/>
        <v>0</v>
      </c>
      <c r="G111" s="34">
        <f t="shared" si="69"/>
        <v>0</v>
      </c>
      <c r="H111" s="34">
        <f t="shared" si="69"/>
        <v>0</v>
      </c>
      <c r="I111" s="34">
        <v>0</v>
      </c>
      <c r="J111" s="34">
        <f t="shared" si="70"/>
        <v>0</v>
      </c>
      <c r="K111" s="34">
        <f t="shared" si="70"/>
        <v>0</v>
      </c>
      <c r="L111" s="34">
        <f t="shared" si="70"/>
        <v>0</v>
      </c>
      <c r="M111" s="34">
        <f t="shared" si="70"/>
        <v>0</v>
      </c>
      <c r="N111" s="25">
        <f t="shared" si="71"/>
        <v>0</v>
      </c>
    </row>
    <row r="112" spans="2:14" x14ac:dyDescent="0.25">
      <c r="B112" s="37" t="s">
        <v>171</v>
      </c>
      <c r="C112" s="38" t="s">
        <v>172</v>
      </c>
      <c r="D112" s="33">
        <v>0</v>
      </c>
      <c r="E112" s="33">
        <v>0</v>
      </c>
      <c r="F112" s="33">
        <f t="shared" si="69"/>
        <v>0</v>
      </c>
      <c r="G112" s="34">
        <f t="shared" si="69"/>
        <v>0</v>
      </c>
      <c r="H112" s="34">
        <f t="shared" si="69"/>
        <v>0</v>
      </c>
      <c r="I112" s="34">
        <v>0</v>
      </c>
      <c r="J112" s="34">
        <f t="shared" si="70"/>
        <v>0</v>
      </c>
      <c r="K112" s="34">
        <f t="shared" si="70"/>
        <v>0</v>
      </c>
      <c r="L112" s="34">
        <f t="shared" si="70"/>
        <v>0</v>
      </c>
      <c r="M112" s="34">
        <f t="shared" si="70"/>
        <v>0</v>
      </c>
      <c r="N112" s="25">
        <f t="shared" si="71"/>
        <v>0</v>
      </c>
    </row>
    <row r="113" spans="2:14" x14ac:dyDescent="0.25">
      <c r="B113" s="57">
        <v>2362</v>
      </c>
      <c r="C113" s="58" t="s">
        <v>173</v>
      </c>
      <c r="D113" s="20">
        <f>SUM(D114:D116)</f>
        <v>0</v>
      </c>
      <c r="E113" s="20">
        <f>SUM(E114:E116)</f>
        <v>0</v>
      </c>
      <c r="F113" s="20">
        <f>SUM(F114:F116)</f>
        <v>0</v>
      </c>
      <c r="G113" s="21">
        <f>SUM(G114:G116)</f>
        <v>1350</v>
      </c>
      <c r="H113" s="21">
        <f>SUM(H114:H116)</f>
        <v>0</v>
      </c>
      <c r="I113" s="21">
        <v>0</v>
      </c>
      <c r="J113" s="21">
        <f>SUM(J114:J116)</f>
        <v>4540</v>
      </c>
      <c r="K113" s="21">
        <f>SUM(K114:K116)</f>
        <v>0</v>
      </c>
      <c r="L113" s="21">
        <f>SUM(L114:L116)</f>
        <v>0</v>
      </c>
      <c r="M113" s="21">
        <f>SUM(M114:M116)</f>
        <v>11171.06</v>
      </c>
      <c r="N113" s="20">
        <f t="shared" ref="N113" si="72">SUM(N114:N116)</f>
        <v>17061.059999999998</v>
      </c>
    </row>
    <row r="114" spans="2:14" x14ac:dyDescent="0.25">
      <c r="B114" s="37" t="s">
        <v>174</v>
      </c>
      <c r="C114" s="38" t="s">
        <v>175</v>
      </c>
      <c r="D114" s="33">
        <v>0</v>
      </c>
      <c r="E114" s="33">
        <v>0</v>
      </c>
      <c r="F114" s="33">
        <f>+E114/4</f>
        <v>0</v>
      </c>
      <c r="G114" s="34">
        <v>1350</v>
      </c>
      <c r="H114" s="34">
        <v>0</v>
      </c>
      <c r="I114" s="34">
        <v>0</v>
      </c>
      <c r="J114" s="34">
        <v>4540</v>
      </c>
      <c r="K114" s="34">
        <v>0</v>
      </c>
      <c r="L114" s="34">
        <v>0</v>
      </c>
      <c r="M114" s="34">
        <v>11171.06</v>
      </c>
      <c r="N114" s="25">
        <f t="shared" ref="N114:N116" si="73">+F114+G114+H114+I114+J114+K114+L114+M114</f>
        <v>17061.059999999998</v>
      </c>
    </row>
    <row r="115" spans="2:14" x14ac:dyDescent="0.25">
      <c r="B115" s="37" t="s">
        <v>176</v>
      </c>
      <c r="C115" s="38" t="s">
        <v>177</v>
      </c>
      <c r="D115" s="33">
        <v>0</v>
      </c>
      <c r="E115" s="33">
        <v>0</v>
      </c>
      <c r="F115" s="33">
        <f>+E115/4</f>
        <v>0</v>
      </c>
      <c r="G115" s="34">
        <f>+F115/4</f>
        <v>0</v>
      </c>
      <c r="H115" s="34">
        <f>+G115/4</f>
        <v>0</v>
      </c>
      <c r="I115" s="34">
        <v>0</v>
      </c>
      <c r="J115" s="34">
        <f t="shared" ref="J115:M116" si="74">+I115/4</f>
        <v>0</v>
      </c>
      <c r="K115" s="34">
        <f t="shared" si="74"/>
        <v>0</v>
      </c>
      <c r="L115" s="34">
        <f t="shared" si="74"/>
        <v>0</v>
      </c>
      <c r="M115" s="34">
        <f t="shared" si="74"/>
        <v>0</v>
      </c>
      <c r="N115" s="25">
        <f t="shared" si="73"/>
        <v>0</v>
      </c>
    </row>
    <row r="116" spans="2:14" x14ac:dyDescent="0.25">
      <c r="B116" s="37" t="s">
        <v>178</v>
      </c>
      <c r="C116" s="38" t="s">
        <v>179</v>
      </c>
      <c r="D116" s="33">
        <v>0</v>
      </c>
      <c r="E116" s="33">
        <v>0</v>
      </c>
      <c r="F116" s="33">
        <f>+E116/4</f>
        <v>0</v>
      </c>
      <c r="G116" s="34">
        <f>+F116/4</f>
        <v>0</v>
      </c>
      <c r="H116" s="34">
        <f>+G116/4</f>
        <v>0</v>
      </c>
      <c r="I116" s="34">
        <v>0</v>
      </c>
      <c r="J116" s="34">
        <f t="shared" si="74"/>
        <v>0</v>
      </c>
      <c r="K116" s="34">
        <f t="shared" si="74"/>
        <v>0</v>
      </c>
      <c r="L116" s="34">
        <f t="shared" si="74"/>
        <v>0</v>
      </c>
      <c r="M116" s="34">
        <f t="shared" si="74"/>
        <v>0</v>
      </c>
      <c r="N116" s="25">
        <f t="shared" si="73"/>
        <v>0</v>
      </c>
    </row>
    <row r="117" spans="2:14" x14ac:dyDescent="0.25">
      <c r="B117" s="57">
        <v>2363</v>
      </c>
      <c r="C117" s="58" t="s">
        <v>180</v>
      </c>
      <c r="D117" s="61">
        <f>SUM(D118:D118)</f>
        <v>109640</v>
      </c>
      <c r="E117" s="61">
        <f>SUM(E118:E118)</f>
        <v>500000</v>
      </c>
      <c r="F117" s="61">
        <f>SUM(F118:F118)</f>
        <v>0</v>
      </c>
      <c r="G117" s="61">
        <f>SUM(G118:G118)</f>
        <v>127714.60212</v>
      </c>
      <c r="H117" s="61">
        <f>SUM(H118:H118)</f>
        <v>34471.539419999994</v>
      </c>
      <c r="I117" s="61">
        <v>38399.760600000001</v>
      </c>
      <c r="J117" s="61">
        <f>SUM(J118:J118)</f>
        <v>50250.789419999994</v>
      </c>
      <c r="K117" s="61">
        <f>SUM(K118:K118)</f>
        <v>105464.49600000001</v>
      </c>
      <c r="L117" s="61">
        <f>SUM(L118:L118)</f>
        <v>48957.471681999996</v>
      </c>
      <c r="M117" s="61">
        <f t="shared" ref="M117" si="75">SUM(M118:M118)</f>
        <v>49450.1656</v>
      </c>
      <c r="N117" s="61">
        <f t="shared" ref="N117" si="76">SUM(N118:N118)</f>
        <v>454708.82484199997</v>
      </c>
    </row>
    <row r="118" spans="2:14" x14ac:dyDescent="0.25">
      <c r="B118" s="37" t="s">
        <v>181</v>
      </c>
      <c r="C118" s="38" t="s">
        <v>182</v>
      </c>
      <c r="D118" s="33">
        <v>109640</v>
      </c>
      <c r="E118" s="33">
        <v>500000</v>
      </c>
      <c r="F118" s="33">
        <v>0</v>
      </c>
      <c r="G118" s="34">
        <v>127714.60212</v>
      </c>
      <c r="H118" s="34">
        <v>34471.539419999994</v>
      </c>
      <c r="I118" s="34">
        <v>38399.760600000001</v>
      </c>
      <c r="J118" s="34">
        <v>50250.789419999994</v>
      </c>
      <c r="K118" s="34">
        <v>105464.49600000001</v>
      </c>
      <c r="L118" s="34">
        <v>48957.471681999996</v>
      </c>
      <c r="M118" s="122">
        <v>49450.1656</v>
      </c>
      <c r="N118" s="25">
        <f t="shared" ref="N118" si="77">+F118+G118+H118+I118+J118+K118+L118+M118</f>
        <v>454708.82484199997</v>
      </c>
    </row>
    <row r="119" spans="2:14" x14ac:dyDescent="0.25">
      <c r="B119" s="57">
        <v>2364</v>
      </c>
      <c r="C119" s="58" t="s">
        <v>183</v>
      </c>
      <c r="D119" s="61">
        <f>SUM(D120:D121)</f>
        <v>24640</v>
      </c>
      <c r="E119" s="61">
        <f>+E120+E121</f>
        <v>24640</v>
      </c>
      <c r="F119" s="61">
        <f>+F120+F121</f>
        <v>0</v>
      </c>
      <c r="G119" s="62">
        <f>+G120+G121</f>
        <v>0</v>
      </c>
      <c r="H119" s="62">
        <f>+H120+H121</f>
        <v>3441.4463999999998</v>
      </c>
      <c r="I119" s="62">
        <v>0</v>
      </c>
      <c r="J119" s="62">
        <f>+J120+J121</f>
        <v>0</v>
      </c>
      <c r="K119" s="62">
        <f>+K120+K121</f>
        <v>0</v>
      </c>
      <c r="L119" s="62">
        <f>+L120+L121</f>
        <v>0</v>
      </c>
      <c r="M119" s="62">
        <f>+M120+M121</f>
        <v>0</v>
      </c>
      <c r="N119" s="61">
        <f t="shared" ref="N119" si="78">+N120+N121</f>
        <v>3441.4463999999998</v>
      </c>
    </row>
    <row r="120" spans="2:14" x14ac:dyDescent="0.25">
      <c r="B120" s="37" t="s">
        <v>184</v>
      </c>
      <c r="C120" s="38" t="s">
        <v>185</v>
      </c>
      <c r="D120" s="33">
        <v>24640</v>
      </c>
      <c r="E120" s="33">
        <v>24640</v>
      </c>
      <c r="F120" s="33">
        <v>0</v>
      </c>
      <c r="G120" s="34">
        <v>0</v>
      </c>
      <c r="H120" s="34">
        <v>3441.4463999999998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25">
        <f t="shared" ref="N120:N121" si="79">+F120+G120+H120+I120+J120+K120+L120+M120</f>
        <v>3441.4463999999998</v>
      </c>
    </row>
    <row r="121" spans="2:14" x14ac:dyDescent="0.25">
      <c r="B121" s="37" t="s">
        <v>186</v>
      </c>
      <c r="C121" s="38" t="s">
        <v>187</v>
      </c>
      <c r="D121" s="33">
        <v>0</v>
      </c>
      <c r="E121" s="33">
        <v>0</v>
      </c>
      <c r="F121" s="33">
        <f>+E121/4</f>
        <v>0</v>
      </c>
      <c r="G121" s="34">
        <f>+F121/4</f>
        <v>0</v>
      </c>
      <c r="H121" s="34">
        <f>+G121/4</f>
        <v>0</v>
      </c>
      <c r="I121" s="34">
        <v>0</v>
      </c>
      <c r="J121" s="34">
        <f>+I121/4</f>
        <v>0</v>
      </c>
      <c r="K121" s="34">
        <f>+J121/4</f>
        <v>0</v>
      </c>
      <c r="L121" s="34">
        <f>+K121/4</f>
        <v>0</v>
      </c>
      <c r="M121" s="34">
        <f t="shared" ref="M121" si="80">+L121/4</f>
        <v>0</v>
      </c>
      <c r="N121" s="25">
        <f t="shared" si="79"/>
        <v>0</v>
      </c>
    </row>
    <row r="122" spans="2:14" x14ac:dyDescent="0.25">
      <c r="B122" s="57">
        <v>2369</v>
      </c>
      <c r="C122" s="58" t="s">
        <v>188</v>
      </c>
      <c r="D122" s="61">
        <f>+D123</f>
        <v>74640</v>
      </c>
      <c r="E122" s="61">
        <f>+E123</f>
        <v>74640</v>
      </c>
      <c r="F122" s="61">
        <f>+F123</f>
        <v>0</v>
      </c>
      <c r="G122" s="62">
        <f>+G123</f>
        <v>0</v>
      </c>
      <c r="H122" s="62">
        <f>+H123</f>
        <v>8100.0037999999995</v>
      </c>
      <c r="I122" s="62">
        <v>0</v>
      </c>
      <c r="J122" s="62">
        <f>+J123</f>
        <v>0</v>
      </c>
      <c r="K122" s="62">
        <f>+K123</f>
        <v>0</v>
      </c>
      <c r="L122" s="62">
        <f>+L123</f>
        <v>0</v>
      </c>
      <c r="M122" s="62">
        <f t="shared" ref="M122" si="81">+M123</f>
        <v>0</v>
      </c>
      <c r="N122" s="61">
        <f t="shared" ref="N122" si="82">+N123</f>
        <v>8100.0037999999995</v>
      </c>
    </row>
    <row r="123" spans="2:14" x14ac:dyDescent="0.25">
      <c r="B123" s="52" t="s">
        <v>189</v>
      </c>
      <c r="C123" s="53" t="s">
        <v>190</v>
      </c>
      <c r="D123" s="55">
        <v>74640</v>
      </c>
      <c r="E123" s="55">
        <v>74640</v>
      </c>
      <c r="F123" s="33">
        <v>0</v>
      </c>
      <c r="G123" s="34">
        <v>0</v>
      </c>
      <c r="H123" s="34">
        <v>8100.0037999999995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25">
        <f t="shared" ref="N123" si="83">+F123+G123+H123+I123+J123+K123+L123+M123</f>
        <v>8100.0037999999995</v>
      </c>
    </row>
    <row r="124" spans="2:14" ht="25.5" x14ac:dyDescent="0.25">
      <c r="B124" s="39">
        <v>237</v>
      </c>
      <c r="C124" s="45" t="s">
        <v>191</v>
      </c>
      <c r="D124" s="16">
        <f>D125+D129</f>
        <v>10690000</v>
      </c>
      <c r="E124" s="16">
        <f>+E125+E129</f>
        <v>23147623</v>
      </c>
      <c r="F124" s="46">
        <f>+F125+F129</f>
        <v>1072663.8500000001</v>
      </c>
      <c r="G124" s="47">
        <f>+G125+G129</f>
        <v>1130826.24</v>
      </c>
      <c r="H124" s="47">
        <f>+H125+H129</f>
        <v>1131967.6956</v>
      </c>
      <c r="I124" s="47">
        <v>1087643.02</v>
      </c>
      <c r="J124" s="47">
        <f>+J125+J129</f>
        <v>2401039.12</v>
      </c>
      <c r="K124" s="47">
        <f>+K125+K129</f>
        <v>1057940</v>
      </c>
      <c r="L124" s="47">
        <f>+L125+L129</f>
        <v>1049867.3400000001</v>
      </c>
      <c r="M124" s="47">
        <f>+M125+M129</f>
        <v>1989482.4</v>
      </c>
      <c r="N124" s="46">
        <f>+N125+N129</f>
        <v>10921429.665600002</v>
      </c>
    </row>
    <row r="125" spans="2:14" x14ac:dyDescent="0.25">
      <c r="B125" s="57">
        <v>2371</v>
      </c>
      <c r="C125" s="58" t="s">
        <v>192</v>
      </c>
      <c r="D125" s="61">
        <f>SUM(D126:D128)</f>
        <v>10490000</v>
      </c>
      <c r="E125" s="61">
        <f>SUM(E126:E128)</f>
        <v>21947623</v>
      </c>
      <c r="F125" s="63">
        <f>SUM(F126:F128)</f>
        <v>1072663.8500000001</v>
      </c>
      <c r="G125" s="64">
        <f>SUM(G126:G128)</f>
        <v>1130826.24</v>
      </c>
      <c r="H125" s="64">
        <f>SUM(H126:H128)</f>
        <v>1101527.31</v>
      </c>
      <c r="I125" s="64">
        <v>1084643.02</v>
      </c>
      <c r="J125" s="64">
        <f>SUM(J126:J128)</f>
        <v>2317259.12</v>
      </c>
      <c r="K125" s="64">
        <f>SUM(K126:K128)</f>
        <v>1057940</v>
      </c>
      <c r="L125" s="64">
        <f>SUM(L126:L128)</f>
        <v>1049867.3400000001</v>
      </c>
      <c r="M125" s="64">
        <f>SUM(M126:M128)</f>
        <v>1989482.4</v>
      </c>
      <c r="N125" s="61">
        <f t="shared" ref="N125" si="84">SUM(N126:N128)</f>
        <v>10804209.280000001</v>
      </c>
    </row>
    <row r="126" spans="2:14" x14ac:dyDescent="0.25">
      <c r="B126" s="37" t="s">
        <v>193</v>
      </c>
      <c r="C126" s="38" t="s">
        <v>194</v>
      </c>
      <c r="D126" s="33">
        <v>5100000</v>
      </c>
      <c r="E126" s="33">
        <v>10323811.5</v>
      </c>
      <c r="F126" s="33">
        <v>514192.17499999999</v>
      </c>
      <c r="G126" s="34">
        <v>534406.86</v>
      </c>
      <c r="H126" s="34">
        <v>529401</v>
      </c>
      <c r="I126" s="34">
        <v>519013.66</v>
      </c>
      <c r="J126" s="34">
        <v>1746874.56</v>
      </c>
      <c r="K126" s="34">
        <v>528970</v>
      </c>
      <c r="L126" s="34">
        <v>524933.67000000004</v>
      </c>
      <c r="M126" s="122">
        <v>994741.2</v>
      </c>
      <c r="N126" s="25">
        <f t="shared" ref="N126:N128" si="85">+F126+G126+H126+I126+J126+K126+L126+M126</f>
        <v>5892533.125</v>
      </c>
    </row>
    <row r="127" spans="2:14" x14ac:dyDescent="0.25">
      <c r="B127" s="37" t="s">
        <v>195</v>
      </c>
      <c r="C127" s="38" t="s">
        <v>196</v>
      </c>
      <c r="D127" s="33">
        <v>4090000</v>
      </c>
      <c r="E127" s="33">
        <v>10823811.5</v>
      </c>
      <c r="F127" s="33">
        <v>558471.67500000005</v>
      </c>
      <c r="G127" s="34">
        <v>596419.38</v>
      </c>
      <c r="H127" s="34">
        <v>572126.31000000006</v>
      </c>
      <c r="I127" s="34">
        <v>565629.36</v>
      </c>
      <c r="J127" s="34">
        <v>570384.56000000006</v>
      </c>
      <c r="K127" s="34">
        <v>528970</v>
      </c>
      <c r="L127" s="34">
        <v>524933.67000000004</v>
      </c>
      <c r="M127" s="122">
        <v>994741.2</v>
      </c>
      <c r="N127" s="25">
        <f t="shared" si="85"/>
        <v>4911676.1550000003</v>
      </c>
    </row>
    <row r="128" spans="2:14" x14ac:dyDescent="0.25">
      <c r="B128" s="37" t="s">
        <v>197</v>
      </c>
      <c r="C128" s="38" t="s">
        <v>198</v>
      </c>
      <c r="D128" s="33">
        <v>1300000</v>
      </c>
      <c r="E128" s="33">
        <v>800000</v>
      </c>
      <c r="F128" s="33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25">
        <f t="shared" si="85"/>
        <v>0</v>
      </c>
    </row>
    <row r="129" spans="2:14" x14ac:dyDescent="0.25">
      <c r="B129" s="57">
        <v>2372</v>
      </c>
      <c r="C129" s="58" t="s">
        <v>199</v>
      </c>
      <c r="D129" s="61">
        <f>+D130</f>
        <v>200000</v>
      </c>
      <c r="E129" s="61">
        <f>+E130</f>
        <v>1200000</v>
      </c>
      <c r="F129" s="61">
        <f>+F130</f>
        <v>0</v>
      </c>
      <c r="G129" s="62">
        <f>+G130</f>
        <v>0</v>
      </c>
      <c r="H129" s="62">
        <f>+H130</f>
        <v>30440.385600000001</v>
      </c>
      <c r="I129" s="62">
        <v>3000</v>
      </c>
      <c r="J129" s="62">
        <f>+J130</f>
        <v>83780</v>
      </c>
      <c r="K129" s="62">
        <f>+K130</f>
        <v>0</v>
      </c>
      <c r="L129" s="62">
        <f>+L130</f>
        <v>0</v>
      </c>
      <c r="M129" s="62">
        <f t="shared" ref="M129" si="86">+M130</f>
        <v>0</v>
      </c>
      <c r="N129" s="61">
        <f t="shared" ref="N129" si="87">+N130</f>
        <v>117220.38560000001</v>
      </c>
    </row>
    <row r="130" spans="2:14" x14ac:dyDescent="0.25">
      <c r="B130" s="52" t="s">
        <v>200</v>
      </c>
      <c r="C130" s="56" t="s">
        <v>201</v>
      </c>
      <c r="D130" s="55">
        <v>200000</v>
      </c>
      <c r="E130" s="55">
        <v>1200000</v>
      </c>
      <c r="F130" s="33">
        <v>0</v>
      </c>
      <c r="G130" s="34">
        <v>0</v>
      </c>
      <c r="H130" s="34">
        <v>30440.385600000001</v>
      </c>
      <c r="I130" s="34">
        <v>3000</v>
      </c>
      <c r="J130" s="34">
        <v>83780</v>
      </c>
      <c r="K130" s="34">
        <v>0</v>
      </c>
      <c r="L130" s="34">
        <v>0</v>
      </c>
      <c r="M130" s="34">
        <v>0</v>
      </c>
      <c r="N130" s="25">
        <f t="shared" ref="N130" si="88">+F130+G130+H130+I130+J130+K130+L130+M130</f>
        <v>117220.38560000001</v>
      </c>
    </row>
    <row r="131" spans="2:14" x14ac:dyDescent="0.25">
      <c r="B131" s="39">
        <v>239</v>
      </c>
      <c r="C131" s="45" t="s">
        <v>275</v>
      </c>
      <c r="D131" s="16">
        <f>SUM(D132:D137)</f>
        <v>3425000</v>
      </c>
      <c r="E131" s="16">
        <f>SUM(E132:E137)</f>
        <v>4825000</v>
      </c>
      <c r="F131" s="16">
        <f>SUM(F132:F137)</f>
        <v>6568.25</v>
      </c>
      <c r="G131" s="17">
        <f>SUM(G132:G137)</f>
        <v>332501.66821999999</v>
      </c>
      <c r="H131" s="17">
        <f>SUM(H132:H137)</f>
        <v>1045622.7422000001</v>
      </c>
      <c r="I131" s="17">
        <v>57600.449000000001</v>
      </c>
      <c r="J131" s="17">
        <f>SUM(J132:J137)</f>
        <v>1117697.5143999998</v>
      </c>
      <c r="K131" s="17">
        <f>SUM(K132:K137)</f>
        <v>178246.38679999998</v>
      </c>
      <c r="L131" s="17">
        <f>SUM(L132:L137)</f>
        <v>1594268.6188000001</v>
      </c>
      <c r="M131" s="17">
        <f>SUM(M132:M137)</f>
        <v>49305.491999999998</v>
      </c>
      <c r="N131" s="16">
        <f t="shared" ref="N131" si="89">SUM(N132:N137)</f>
        <v>4381811.1214199997</v>
      </c>
    </row>
    <row r="132" spans="2:14" x14ac:dyDescent="0.25">
      <c r="B132" s="37" t="s">
        <v>202</v>
      </c>
      <c r="C132" s="51" t="s">
        <v>277</v>
      </c>
      <c r="D132" s="33">
        <v>300000</v>
      </c>
      <c r="E132" s="33">
        <v>500000</v>
      </c>
      <c r="F132" s="33">
        <v>439.79999999999995</v>
      </c>
      <c r="G132" s="34">
        <v>21406.004999999997</v>
      </c>
      <c r="H132" s="34">
        <v>15222.4084</v>
      </c>
      <c r="I132" s="34">
        <v>21123.514999999999</v>
      </c>
      <c r="J132" s="34">
        <v>0</v>
      </c>
      <c r="K132" s="34">
        <v>159012.5992</v>
      </c>
      <c r="L132" s="34">
        <v>288.00259999999997</v>
      </c>
      <c r="M132" s="122">
        <v>230</v>
      </c>
      <c r="N132" s="25">
        <f t="shared" ref="N132:N137" si="90">+F132+G132+H132+I132+J132+K132+L132+M132</f>
        <v>217722.3302</v>
      </c>
    </row>
    <row r="133" spans="2:14" x14ac:dyDescent="0.25">
      <c r="B133" s="37" t="s">
        <v>203</v>
      </c>
      <c r="C133" s="51" t="s">
        <v>204</v>
      </c>
      <c r="D133" s="33">
        <v>2300000</v>
      </c>
      <c r="E133" s="33">
        <v>3500000</v>
      </c>
      <c r="F133" s="33">
        <v>5988.5</v>
      </c>
      <c r="G133" s="34">
        <v>307444.74322</v>
      </c>
      <c r="H133" s="34">
        <v>976400.18260000017</v>
      </c>
      <c r="I133" s="34">
        <v>34026.9</v>
      </c>
      <c r="J133" s="34">
        <v>1066857.0255999998</v>
      </c>
      <c r="K133" s="34">
        <v>16983.787199999999</v>
      </c>
      <c r="L133" s="34">
        <v>1569458.0567999999</v>
      </c>
      <c r="M133" s="122">
        <v>49075.491999999998</v>
      </c>
      <c r="N133" s="25">
        <f t="shared" si="90"/>
        <v>4026234.6874200003</v>
      </c>
    </row>
    <row r="134" spans="2:14" x14ac:dyDescent="0.25">
      <c r="B134" s="37" t="s">
        <v>205</v>
      </c>
      <c r="C134" s="38" t="s">
        <v>276</v>
      </c>
      <c r="D134" s="33">
        <v>500000</v>
      </c>
      <c r="E134" s="33">
        <v>500000</v>
      </c>
      <c r="F134" s="33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23642.562600000001</v>
      </c>
      <c r="M134" s="122">
        <v>0</v>
      </c>
      <c r="N134" s="25">
        <f t="shared" si="90"/>
        <v>23642.562600000001</v>
      </c>
    </row>
    <row r="135" spans="2:14" x14ac:dyDescent="0.25">
      <c r="B135" s="52" t="s">
        <v>206</v>
      </c>
      <c r="C135" s="56" t="s">
        <v>207</v>
      </c>
      <c r="D135" s="55">
        <v>75000</v>
      </c>
      <c r="E135" s="55">
        <v>75000</v>
      </c>
      <c r="F135" s="33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122">
        <v>0</v>
      </c>
      <c r="N135" s="25">
        <f t="shared" si="90"/>
        <v>0</v>
      </c>
    </row>
    <row r="136" spans="2:14" x14ac:dyDescent="0.25">
      <c r="B136" s="52" t="s">
        <v>208</v>
      </c>
      <c r="C136" s="56" t="s">
        <v>209</v>
      </c>
      <c r="D136" s="55">
        <v>150000</v>
      </c>
      <c r="E136" s="55">
        <v>150000</v>
      </c>
      <c r="F136" s="33">
        <v>139.94999999999999</v>
      </c>
      <c r="G136" s="34">
        <v>0</v>
      </c>
      <c r="H136" s="34">
        <v>5294.6245999999992</v>
      </c>
      <c r="I136" s="34">
        <v>0</v>
      </c>
      <c r="J136" s="34">
        <v>0</v>
      </c>
      <c r="K136" s="34">
        <v>0</v>
      </c>
      <c r="L136" s="34">
        <v>0</v>
      </c>
      <c r="M136" s="122">
        <v>0</v>
      </c>
      <c r="N136" s="25">
        <f t="shared" si="90"/>
        <v>5434.574599999999</v>
      </c>
    </row>
    <row r="137" spans="2:14" x14ac:dyDescent="0.25">
      <c r="B137" s="37" t="s">
        <v>210</v>
      </c>
      <c r="C137" s="51" t="s">
        <v>211</v>
      </c>
      <c r="D137" s="33">
        <v>100000</v>
      </c>
      <c r="E137" s="33">
        <v>100000</v>
      </c>
      <c r="F137" s="33">
        <v>0</v>
      </c>
      <c r="G137" s="34">
        <v>3650.92</v>
      </c>
      <c r="H137" s="34">
        <v>48705.526599999997</v>
      </c>
      <c r="I137" s="34">
        <v>2450.0340000000001</v>
      </c>
      <c r="J137" s="34">
        <v>50840.488800000006</v>
      </c>
      <c r="K137" s="34">
        <v>2250.0003999999999</v>
      </c>
      <c r="L137" s="34">
        <v>879.99680000000001</v>
      </c>
      <c r="M137" s="122">
        <v>0</v>
      </c>
      <c r="N137" s="25">
        <f t="shared" si="90"/>
        <v>108776.9666</v>
      </c>
    </row>
    <row r="138" spans="2:14" x14ac:dyDescent="0.25">
      <c r="B138" s="48">
        <v>24</v>
      </c>
      <c r="C138" s="65" t="s">
        <v>212</v>
      </c>
      <c r="D138" s="13">
        <f>+D139+D141</f>
        <v>1754980</v>
      </c>
      <c r="E138" s="13">
        <f>+E139+E141</f>
        <v>9004787.379999999</v>
      </c>
      <c r="F138" s="13">
        <f>+F139+F141</f>
        <v>0</v>
      </c>
      <c r="G138" s="13">
        <f>+G139+G141</f>
        <v>0</v>
      </c>
      <c r="H138" s="13">
        <f>+H139+H141</f>
        <v>0</v>
      </c>
      <c r="I138" s="13">
        <v>0</v>
      </c>
      <c r="J138" s="13">
        <f>+J139+J141</f>
        <v>0</v>
      </c>
      <c r="K138" s="13">
        <f>+K139+K141</f>
        <v>0</v>
      </c>
      <c r="L138" s="13">
        <f>+L139+L141</f>
        <v>0</v>
      </c>
      <c r="M138" s="13">
        <f>+M139+M141</f>
        <v>558000</v>
      </c>
      <c r="N138" s="13">
        <f t="shared" ref="N138" si="91">+N139+N141</f>
        <v>558000</v>
      </c>
    </row>
    <row r="139" spans="2:14" ht="25.5" x14ac:dyDescent="0.25">
      <c r="B139" s="39">
        <v>241</v>
      </c>
      <c r="C139" s="45" t="s">
        <v>213</v>
      </c>
      <c r="D139" s="16">
        <f>+D140</f>
        <v>504980</v>
      </c>
      <c r="E139" s="16">
        <f>+E140</f>
        <v>3959960</v>
      </c>
      <c r="F139" s="46">
        <f>+F140</f>
        <v>0</v>
      </c>
      <c r="G139" s="47">
        <f>+G140</f>
        <v>0</v>
      </c>
      <c r="H139" s="47">
        <f>+H140</f>
        <v>0</v>
      </c>
      <c r="I139" s="47">
        <v>0</v>
      </c>
      <c r="J139" s="47">
        <f>+J140</f>
        <v>0</v>
      </c>
      <c r="K139" s="47">
        <f>+K140</f>
        <v>0</v>
      </c>
      <c r="L139" s="47">
        <f>+L140</f>
        <v>0</v>
      </c>
      <c r="M139" s="47">
        <f t="shared" ref="M139" si="92">+M140</f>
        <v>0</v>
      </c>
      <c r="N139" s="46">
        <f t="shared" ref="N139" si="93">+N140</f>
        <v>0</v>
      </c>
    </row>
    <row r="140" spans="2:14" ht="18.75" customHeight="1" x14ac:dyDescent="0.25">
      <c r="B140" s="37" t="s">
        <v>214</v>
      </c>
      <c r="C140" s="51" t="s">
        <v>215</v>
      </c>
      <c r="D140" s="33">
        <v>504980</v>
      </c>
      <c r="E140" s="33">
        <v>3959960</v>
      </c>
      <c r="F140" s="33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25">
        <f t="shared" ref="N140" si="94">+F140+G140+H140+I140+J140+K140+L140+M140</f>
        <v>0</v>
      </c>
    </row>
    <row r="141" spans="2:14" ht="25.5" x14ac:dyDescent="0.25">
      <c r="B141" s="39">
        <v>247</v>
      </c>
      <c r="C141" s="45" t="s">
        <v>216</v>
      </c>
      <c r="D141" s="16">
        <f>+D142</f>
        <v>1250000</v>
      </c>
      <c r="E141" s="16">
        <f>+E142</f>
        <v>5044827.38</v>
      </c>
      <c r="F141" s="16">
        <f>+F142</f>
        <v>0</v>
      </c>
      <c r="G141" s="17">
        <f>+G142</f>
        <v>0</v>
      </c>
      <c r="H141" s="17">
        <f>+H142</f>
        <v>0</v>
      </c>
      <c r="I141" s="17">
        <v>0</v>
      </c>
      <c r="J141" s="17">
        <f>+J142</f>
        <v>0</v>
      </c>
      <c r="K141" s="17">
        <f>+K142</f>
        <v>0</v>
      </c>
      <c r="L141" s="17">
        <f>+L142</f>
        <v>0</v>
      </c>
      <c r="M141" s="17">
        <f t="shared" ref="M141" si="95">+M142</f>
        <v>558000</v>
      </c>
      <c r="N141" s="16">
        <f t="shared" ref="N141" si="96">+N142</f>
        <v>558000</v>
      </c>
    </row>
    <row r="142" spans="2:14" x14ac:dyDescent="0.25">
      <c r="B142" s="52" t="s">
        <v>217</v>
      </c>
      <c r="C142" s="56" t="s">
        <v>218</v>
      </c>
      <c r="D142" s="55">
        <v>1250000</v>
      </c>
      <c r="E142" s="55">
        <v>5044827.38</v>
      </c>
      <c r="F142" s="33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558000</v>
      </c>
      <c r="N142" s="25">
        <f t="shared" ref="N142" si="97">+F142+G142+H142+I142+J142+K142+L142+M142</f>
        <v>558000</v>
      </c>
    </row>
    <row r="143" spans="2:14" x14ac:dyDescent="0.25">
      <c r="B143" s="48">
        <v>26</v>
      </c>
      <c r="C143" s="65" t="s">
        <v>219</v>
      </c>
      <c r="D143" s="13">
        <f>D144+D149+D152+D155+D158</f>
        <v>32426100</v>
      </c>
      <c r="E143" s="13">
        <f>+E144+E149+E152+E155+E158</f>
        <v>143494246.77000001</v>
      </c>
      <c r="F143" s="66">
        <f>+F144+F149+F152+F155+F158</f>
        <v>1153263.8831121132</v>
      </c>
      <c r="G143" s="67">
        <f>+G144+G149+G152+G155+G158</f>
        <v>2885793.0320681049</v>
      </c>
      <c r="H143" s="67">
        <f>+H144+H149+H152+H155+H158</f>
        <v>4850984.2716000006</v>
      </c>
      <c r="I143" s="67">
        <v>4046051.9208</v>
      </c>
      <c r="J143" s="67">
        <f>+J144+J149+J152+J155+J158</f>
        <v>7260822.83182</v>
      </c>
      <c r="K143" s="67">
        <f>+K144+K149+K152+K155+K158</f>
        <v>2954734.2780000004</v>
      </c>
      <c r="L143" s="67">
        <f>+L144+L149+L152+L155+L158</f>
        <v>524728.60679999995</v>
      </c>
      <c r="M143" s="67">
        <f>+M144+M149+M152+M155+M158</f>
        <v>3135147.6510199998</v>
      </c>
      <c r="N143" s="66">
        <f t="shared" ref="N143" si="98">+N144+N149+N152+N155+N158</f>
        <v>26811526.475220218</v>
      </c>
    </row>
    <row r="144" spans="2:14" x14ac:dyDescent="0.25">
      <c r="B144" s="39">
        <v>261</v>
      </c>
      <c r="C144" s="45" t="s">
        <v>220</v>
      </c>
      <c r="D144" s="16">
        <f>D145+D146+D147+D148</f>
        <v>22326100</v>
      </c>
      <c r="E144" s="16">
        <f>+E145+E146+E147+E148</f>
        <v>68692668</v>
      </c>
      <c r="F144" s="46">
        <f>+F145+F146+F147+F148</f>
        <v>65604.861199999999</v>
      </c>
      <c r="G144" s="47">
        <f>+G145+G146+G147+G148</f>
        <v>0</v>
      </c>
      <c r="H144" s="47">
        <f>+H145+H146+H147+H148</f>
        <v>2485598.787</v>
      </c>
      <c r="I144" s="47">
        <v>3487554.1447999999</v>
      </c>
      <c r="J144" s="47">
        <f>+J145+J146+J147+J148</f>
        <v>1699374.2978000001</v>
      </c>
      <c r="K144" s="47">
        <f>+K145+K146+K147+K148</f>
        <v>570815.13520000002</v>
      </c>
      <c r="L144" s="47">
        <f>+L145+L146+L147+L148</f>
        <v>524728.60679999995</v>
      </c>
      <c r="M144" s="47">
        <f>+M145+M146+M147+M148</f>
        <v>846468.50301999995</v>
      </c>
      <c r="N144" s="46">
        <f t="shared" ref="N144" si="99">+N145+N146+N147+N148</f>
        <v>9680144.3358200006</v>
      </c>
    </row>
    <row r="145" spans="2:14" x14ac:dyDescent="0.25">
      <c r="B145" s="37" t="s">
        <v>221</v>
      </c>
      <c r="C145" s="51" t="s">
        <v>278</v>
      </c>
      <c r="D145" s="33">
        <v>4300000</v>
      </c>
      <c r="E145" s="33">
        <v>19670234</v>
      </c>
      <c r="F145" s="33">
        <v>65604.861199999999</v>
      </c>
      <c r="G145" s="34">
        <v>0</v>
      </c>
      <c r="H145" s="34">
        <v>27999.983999999997</v>
      </c>
      <c r="I145" s="34">
        <v>2346169.6447999999</v>
      </c>
      <c r="J145" s="34">
        <v>1699374.2978000001</v>
      </c>
      <c r="K145" s="34">
        <v>0</v>
      </c>
      <c r="L145" s="34">
        <v>505258.60679999995</v>
      </c>
      <c r="M145" s="122">
        <v>0</v>
      </c>
      <c r="N145" s="25">
        <f t="shared" ref="N145:N148" si="100">+F145+G145+H145+I145+J145+K145+L145+M145</f>
        <v>4644407.3946000002</v>
      </c>
    </row>
    <row r="146" spans="2:14" x14ac:dyDescent="0.25">
      <c r="B146" s="37" t="s">
        <v>222</v>
      </c>
      <c r="C146" s="51" t="s">
        <v>283</v>
      </c>
      <c r="D146" s="33">
        <v>6600000</v>
      </c>
      <c r="E146" s="33">
        <v>46546334</v>
      </c>
      <c r="F146" s="33">
        <v>0</v>
      </c>
      <c r="G146" s="34">
        <v>0</v>
      </c>
      <c r="H146" s="34">
        <v>1056288.8</v>
      </c>
      <c r="I146" s="34">
        <v>1141384.5</v>
      </c>
      <c r="J146" s="34">
        <v>0</v>
      </c>
      <c r="K146" s="34">
        <v>62300.035199999998</v>
      </c>
      <c r="L146" s="34">
        <v>0</v>
      </c>
      <c r="M146" s="34">
        <v>846468.50301999995</v>
      </c>
      <c r="N146" s="25">
        <f t="shared" si="100"/>
        <v>3106441.8382199993</v>
      </c>
    </row>
    <row r="147" spans="2:14" x14ac:dyDescent="0.25">
      <c r="B147" s="37" t="s">
        <v>223</v>
      </c>
      <c r="C147" s="51" t="s">
        <v>224</v>
      </c>
      <c r="D147" s="33">
        <v>226100</v>
      </c>
      <c r="E147" s="33">
        <v>1826100</v>
      </c>
      <c r="F147" s="33">
        <v>0</v>
      </c>
      <c r="G147" s="34">
        <v>0</v>
      </c>
      <c r="H147" s="34">
        <v>1401310.003</v>
      </c>
      <c r="I147" s="34">
        <v>0</v>
      </c>
      <c r="J147" s="34">
        <v>0</v>
      </c>
      <c r="K147" s="34">
        <v>508515.1</v>
      </c>
      <c r="L147" s="34">
        <v>0</v>
      </c>
      <c r="M147" s="34">
        <v>0</v>
      </c>
      <c r="N147" s="25">
        <f t="shared" si="100"/>
        <v>1909825.1030000001</v>
      </c>
    </row>
    <row r="148" spans="2:14" x14ac:dyDescent="0.25">
      <c r="B148" s="37" t="s">
        <v>225</v>
      </c>
      <c r="C148" s="51" t="s">
        <v>226</v>
      </c>
      <c r="D148" s="33">
        <v>11200000</v>
      </c>
      <c r="E148" s="33">
        <v>650000</v>
      </c>
      <c r="F148" s="33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19470</v>
      </c>
      <c r="M148" s="122">
        <v>0</v>
      </c>
      <c r="N148" s="25">
        <f t="shared" si="100"/>
        <v>19470</v>
      </c>
    </row>
    <row r="149" spans="2:14" ht="26.25" x14ac:dyDescent="0.25">
      <c r="B149" s="39">
        <v>262</v>
      </c>
      <c r="C149" s="130" t="s">
        <v>284</v>
      </c>
      <c r="D149" s="16">
        <f>D150+D151</f>
        <v>200000</v>
      </c>
      <c r="E149" s="16">
        <f>+E150+E151</f>
        <v>4163798</v>
      </c>
      <c r="F149" s="46">
        <f>+F150+F151</f>
        <v>0</v>
      </c>
      <c r="G149" s="47">
        <f>+G150+G151</f>
        <v>0</v>
      </c>
      <c r="H149" s="47">
        <f>+H150+H151</f>
        <v>0</v>
      </c>
      <c r="I149" s="47">
        <v>0</v>
      </c>
      <c r="J149" s="47">
        <f>+J150+J151</f>
        <v>2700.0040200000003</v>
      </c>
      <c r="K149" s="47">
        <f>+K150+K151</f>
        <v>5001.0052000000005</v>
      </c>
      <c r="L149" s="47">
        <f>+L150+L151</f>
        <v>0</v>
      </c>
      <c r="M149" s="47">
        <f>+M150+M151</f>
        <v>861351.14799999993</v>
      </c>
      <c r="N149" s="46">
        <f t="shared" ref="N149" si="101">+N150+N151</f>
        <v>869052.15721999994</v>
      </c>
    </row>
    <row r="150" spans="2:14" x14ac:dyDescent="0.25">
      <c r="B150" s="37" t="s">
        <v>227</v>
      </c>
      <c r="C150" s="51" t="s">
        <v>228</v>
      </c>
      <c r="D150" s="33">
        <v>100000</v>
      </c>
      <c r="E150" s="33">
        <v>2879532</v>
      </c>
      <c r="F150" s="33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25">
        <f t="shared" ref="N150:N151" si="102">+F150+G150+H150+I150+J150+K150+L150+M150</f>
        <v>0</v>
      </c>
    </row>
    <row r="151" spans="2:14" ht="19.5" customHeight="1" x14ac:dyDescent="0.25">
      <c r="B151" s="37" t="s">
        <v>229</v>
      </c>
      <c r="C151" s="114" t="s">
        <v>230</v>
      </c>
      <c r="D151" s="33">
        <v>100000</v>
      </c>
      <c r="E151" s="33">
        <v>1284266</v>
      </c>
      <c r="F151" s="33">
        <v>0</v>
      </c>
      <c r="G151" s="34">
        <v>0</v>
      </c>
      <c r="H151" s="34">
        <v>0</v>
      </c>
      <c r="I151" s="34">
        <v>0</v>
      </c>
      <c r="J151" s="34">
        <v>2700.0040200000003</v>
      </c>
      <c r="K151" s="34">
        <v>5001.0052000000005</v>
      </c>
      <c r="L151" s="34">
        <v>0</v>
      </c>
      <c r="M151" s="34">
        <v>861351.14799999993</v>
      </c>
      <c r="N151" s="25">
        <f t="shared" si="102"/>
        <v>869052.15721999994</v>
      </c>
    </row>
    <row r="152" spans="2:14" ht="25.5" x14ac:dyDescent="0.25">
      <c r="B152" s="39">
        <v>264</v>
      </c>
      <c r="C152" s="45" t="s">
        <v>231</v>
      </c>
      <c r="D152" s="16">
        <f>D153+D154</f>
        <v>8100000</v>
      </c>
      <c r="E152" s="16">
        <f>+E153+E154</f>
        <v>56500000</v>
      </c>
      <c r="F152" s="46">
        <f>+F153+F154</f>
        <v>1087659.0219121133</v>
      </c>
      <c r="G152" s="47">
        <f>+G153+G154</f>
        <v>2216275.2038681051</v>
      </c>
      <c r="H152" s="47">
        <f>+H153+H154</f>
        <v>0</v>
      </c>
      <c r="I152" s="47">
        <v>0</v>
      </c>
      <c r="J152" s="47">
        <f>+J153+J154</f>
        <v>5223989.6099999994</v>
      </c>
      <c r="K152" s="47">
        <f>+K153+K154</f>
        <v>0</v>
      </c>
      <c r="L152" s="47">
        <f>+L153+L154</f>
        <v>0</v>
      </c>
      <c r="M152" s="47">
        <f>+M153+M154</f>
        <v>0</v>
      </c>
      <c r="N152" s="46">
        <f t="shared" ref="N152" si="103">+N153+N154</f>
        <v>8527923.8357802182</v>
      </c>
    </row>
    <row r="153" spans="2:14" x14ac:dyDescent="0.25">
      <c r="B153" s="52" t="s">
        <v>232</v>
      </c>
      <c r="C153" s="56" t="s">
        <v>233</v>
      </c>
      <c r="D153" s="68">
        <v>8000000</v>
      </c>
      <c r="E153" s="55">
        <v>55400000</v>
      </c>
      <c r="F153" s="33">
        <v>1087659.0219121133</v>
      </c>
      <c r="G153" s="34">
        <v>2216275.2038681051</v>
      </c>
      <c r="H153" s="34">
        <v>0</v>
      </c>
      <c r="I153" s="34">
        <v>0</v>
      </c>
      <c r="J153" s="34">
        <v>5223989.6099999994</v>
      </c>
      <c r="K153" s="34">
        <v>0</v>
      </c>
      <c r="L153" s="34">
        <v>0</v>
      </c>
      <c r="M153" s="34">
        <v>0</v>
      </c>
      <c r="N153" s="25">
        <f t="shared" ref="N153:N154" si="104">+F153+G153+H153+I153+J153+K153+L153+M153</f>
        <v>8527923.8357802182</v>
      </c>
    </row>
    <row r="154" spans="2:14" x14ac:dyDescent="0.25">
      <c r="B154" s="52" t="s">
        <v>234</v>
      </c>
      <c r="C154" s="56" t="s">
        <v>235</v>
      </c>
      <c r="D154" s="68">
        <v>100000</v>
      </c>
      <c r="E154" s="55">
        <v>1100000</v>
      </c>
      <c r="F154" s="33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25">
        <f t="shared" si="104"/>
        <v>0</v>
      </c>
    </row>
    <row r="155" spans="2:14" x14ac:dyDescent="0.25">
      <c r="B155" s="39">
        <v>265</v>
      </c>
      <c r="C155" s="45" t="s">
        <v>236</v>
      </c>
      <c r="D155" s="16">
        <f>D156+D157</f>
        <v>800000</v>
      </c>
      <c r="E155" s="16">
        <f>+E156+E157</f>
        <v>6800000</v>
      </c>
      <c r="F155" s="46">
        <f>+F156+F157</f>
        <v>0</v>
      </c>
      <c r="G155" s="47">
        <f>+G156+G157</f>
        <v>0</v>
      </c>
      <c r="H155" s="47">
        <f>+H156+H157</f>
        <v>0</v>
      </c>
      <c r="I155" s="47">
        <v>0</v>
      </c>
      <c r="J155" s="47">
        <f>+J156+J157</f>
        <v>0</v>
      </c>
      <c r="K155" s="47">
        <f>+K156+K157</f>
        <v>144927.0336</v>
      </c>
      <c r="L155" s="47">
        <f>+L156+L157</f>
        <v>0</v>
      </c>
      <c r="M155" s="47">
        <f>+M156+M157</f>
        <v>0</v>
      </c>
      <c r="N155" s="46">
        <f t="shared" ref="N155" si="105">+N156+N157</f>
        <v>144927.0336</v>
      </c>
    </row>
    <row r="156" spans="2:14" ht="25.5" x14ac:dyDescent="0.25">
      <c r="B156" s="52" t="s">
        <v>237</v>
      </c>
      <c r="C156" s="56" t="s">
        <v>238</v>
      </c>
      <c r="D156" s="55">
        <v>700000</v>
      </c>
      <c r="E156" s="55">
        <v>5700000</v>
      </c>
      <c r="F156" s="33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25">
        <f t="shared" ref="N156:N157" si="106">+F156+G156+H156+I156+J156+K156+L156+M156</f>
        <v>0</v>
      </c>
    </row>
    <row r="157" spans="2:14" ht="25.5" x14ac:dyDescent="0.25">
      <c r="B157" s="52" t="s">
        <v>239</v>
      </c>
      <c r="C157" s="56" t="s">
        <v>240</v>
      </c>
      <c r="D157" s="55">
        <v>100000</v>
      </c>
      <c r="E157" s="55">
        <v>1100000</v>
      </c>
      <c r="F157" s="33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144927.0336</v>
      </c>
      <c r="L157" s="34">
        <v>0</v>
      </c>
      <c r="M157" s="34">
        <v>0</v>
      </c>
      <c r="N157" s="25">
        <f t="shared" si="106"/>
        <v>144927.0336</v>
      </c>
    </row>
    <row r="158" spans="2:14" x14ac:dyDescent="0.25">
      <c r="B158" s="39">
        <v>268</v>
      </c>
      <c r="C158" s="45" t="s">
        <v>241</v>
      </c>
      <c r="D158" s="16">
        <f>D159</f>
        <v>1000000</v>
      </c>
      <c r="E158" s="16">
        <f>+E159</f>
        <v>7337780.7699999996</v>
      </c>
      <c r="F158" s="46">
        <f>+F159</f>
        <v>0</v>
      </c>
      <c r="G158" s="47">
        <f>+G159</f>
        <v>669517.82819999999</v>
      </c>
      <c r="H158" s="47">
        <f>+H159</f>
        <v>2365385.4846000001</v>
      </c>
      <c r="I158" s="47">
        <v>558497.77600000007</v>
      </c>
      <c r="J158" s="47">
        <f>+J159</f>
        <v>334758.92</v>
      </c>
      <c r="K158" s="47">
        <f>+K159</f>
        <v>2233991.1040000003</v>
      </c>
      <c r="L158" s="47">
        <f>+L159</f>
        <v>0</v>
      </c>
      <c r="M158" s="47">
        <f t="shared" ref="M158" si="107">+M159</f>
        <v>1427328</v>
      </c>
      <c r="N158" s="46">
        <f t="shared" ref="N158" si="108">+N159</f>
        <v>7589479.1128000002</v>
      </c>
    </row>
    <row r="159" spans="2:14" x14ac:dyDescent="0.25">
      <c r="B159" s="52" t="s">
        <v>242</v>
      </c>
      <c r="C159" s="56" t="s">
        <v>243</v>
      </c>
      <c r="D159" s="55">
        <v>1000000</v>
      </c>
      <c r="E159" s="55">
        <v>7337780.7699999996</v>
      </c>
      <c r="F159" s="33">
        <v>0</v>
      </c>
      <c r="G159" s="34">
        <v>669517.82819999999</v>
      </c>
      <c r="H159" s="34">
        <v>2365385.4846000001</v>
      </c>
      <c r="I159" s="34">
        <v>558497.77600000007</v>
      </c>
      <c r="J159" s="34">
        <v>334758.92</v>
      </c>
      <c r="K159" s="34">
        <v>2233991.1040000003</v>
      </c>
      <c r="L159" s="34">
        <v>0</v>
      </c>
      <c r="M159" s="34">
        <v>1427328</v>
      </c>
      <c r="N159" s="25">
        <f t="shared" ref="N159" si="109">+F159+G159+H159+I159+J159+K159+L159+M159</f>
        <v>7589479.1128000002</v>
      </c>
    </row>
    <row r="160" spans="2:14" x14ac:dyDescent="0.25">
      <c r="B160" s="69"/>
      <c r="C160" s="70"/>
      <c r="D160" s="71"/>
      <c r="E160" s="71"/>
      <c r="F160" s="72"/>
      <c r="G160" s="73"/>
      <c r="H160" s="73"/>
      <c r="I160" s="73"/>
      <c r="J160" s="73"/>
      <c r="K160" s="73"/>
      <c r="L160" s="73"/>
      <c r="M160" s="73"/>
      <c r="N160" s="72"/>
    </row>
    <row r="161" spans="2:21" x14ac:dyDescent="0.25">
      <c r="B161" s="74"/>
      <c r="C161" s="75" t="s">
        <v>244</v>
      </c>
      <c r="D161" s="71">
        <f>+D6+D39+D83+D138+D143</f>
        <v>602632629</v>
      </c>
      <c r="E161" s="71">
        <f>+E6+E39+E81+E83+E138+E143</f>
        <v>786339195</v>
      </c>
      <c r="F161" s="71">
        <f>+F6+F39+F81+F83+F138+F143</f>
        <v>36318893.015981138</v>
      </c>
      <c r="G161" s="71">
        <f>+G6+G39+G81+G83+G138+G143</f>
        <v>46492482.118290149</v>
      </c>
      <c r="H161" s="71">
        <f>+H6+H39+H81+H83+H138+H143</f>
        <v>47366679.990782417</v>
      </c>
      <c r="I161" s="71">
        <v>50144181.784420013</v>
      </c>
      <c r="J161" s="71">
        <f>+J6+J39+J81+J83+J138+J143</f>
        <v>72698239.386253759</v>
      </c>
      <c r="K161" s="71">
        <f>+K6+K39+K81+K83+K138+K143</f>
        <v>54268724.594344243</v>
      </c>
      <c r="L161" s="71">
        <f>+L6+L39+L81+L83+L138+L143</f>
        <v>54089648.156081378</v>
      </c>
      <c r="M161" s="71">
        <f>+M6+M39+M81+M83+M138+M143</f>
        <v>62045413.628259234</v>
      </c>
      <c r="N161" s="71">
        <f t="shared" ref="N161" si="110">+N6+N39+N81+N83+N138+N143</f>
        <v>423424262.67441231</v>
      </c>
    </row>
    <row r="162" spans="2:21" x14ac:dyDescent="0.25">
      <c r="B162" s="76"/>
      <c r="C162" s="77"/>
      <c r="D162" s="10"/>
      <c r="E162" s="10"/>
      <c r="F162" s="78"/>
      <c r="G162" s="79"/>
      <c r="H162" s="79"/>
      <c r="I162" s="79"/>
      <c r="J162" s="79"/>
      <c r="K162" s="79"/>
      <c r="L162" s="79"/>
      <c r="M162" s="79"/>
      <c r="N162" s="78"/>
    </row>
    <row r="163" spans="2:21" ht="38.25" x14ac:dyDescent="0.25">
      <c r="B163" s="8" t="s">
        <v>245</v>
      </c>
      <c r="C163" s="80" t="s">
        <v>246</v>
      </c>
      <c r="D163" s="10">
        <f t="shared" ref="D163:H164" si="111">+D164</f>
        <v>15385040</v>
      </c>
      <c r="E163" s="10">
        <f t="shared" si="111"/>
        <v>18128474</v>
      </c>
      <c r="F163" s="10">
        <f t="shared" si="111"/>
        <v>1084726.4850400002</v>
      </c>
      <c r="G163" s="81">
        <f t="shared" si="111"/>
        <v>1307807.0627060002</v>
      </c>
      <c r="H163" s="81">
        <f t="shared" si="111"/>
        <v>1307807.0627060002</v>
      </c>
      <c r="I163" s="81">
        <v>1440025.9983059498</v>
      </c>
      <c r="J163" s="81">
        <f t="shared" ref="J163:N164" si="112">+J164</f>
        <v>1440025.9983059498</v>
      </c>
      <c r="K163" s="81">
        <f t="shared" si="112"/>
        <v>1440025.9983059498</v>
      </c>
      <c r="L163" s="81">
        <f t="shared" si="112"/>
        <v>1440025.99944785</v>
      </c>
      <c r="M163" s="81">
        <f t="shared" si="112"/>
        <v>1440025.99944785</v>
      </c>
      <c r="N163" s="10">
        <f t="shared" si="112"/>
        <v>10900470.604265548</v>
      </c>
    </row>
    <row r="164" spans="2:21" ht="25.5" x14ac:dyDescent="0.25">
      <c r="B164" s="82" t="s">
        <v>247</v>
      </c>
      <c r="C164" s="83" t="s">
        <v>248</v>
      </c>
      <c r="D164" s="16">
        <f t="shared" si="111"/>
        <v>15385040</v>
      </c>
      <c r="E164" s="16">
        <f t="shared" si="111"/>
        <v>18128474</v>
      </c>
      <c r="F164" s="16">
        <f t="shared" si="111"/>
        <v>1084726.4850400002</v>
      </c>
      <c r="G164" s="17">
        <f t="shared" si="111"/>
        <v>1307807.0627060002</v>
      </c>
      <c r="H164" s="17">
        <f t="shared" si="111"/>
        <v>1307807.0627060002</v>
      </c>
      <c r="I164" s="17">
        <v>1440025.9983059498</v>
      </c>
      <c r="J164" s="17">
        <f t="shared" si="112"/>
        <v>1440025.9983059498</v>
      </c>
      <c r="K164" s="17">
        <f t="shared" si="112"/>
        <v>1440025.9983059498</v>
      </c>
      <c r="L164" s="17">
        <f t="shared" si="112"/>
        <v>1440025.99944785</v>
      </c>
      <c r="M164" s="17">
        <f t="shared" si="112"/>
        <v>1440025.99944785</v>
      </c>
      <c r="N164" s="16">
        <f t="shared" si="112"/>
        <v>10900470.604265548</v>
      </c>
    </row>
    <row r="165" spans="2:21" x14ac:dyDescent="0.25">
      <c r="B165" s="11">
        <v>21</v>
      </c>
      <c r="C165" s="84" t="s">
        <v>7</v>
      </c>
      <c r="D165" s="13">
        <f>+D166+D170</f>
        <v>15385040</v>
      </c>
      <c r="E165" s="13">
        <f>+E166+E170</f>
        <v>18128474</v>
      </c>
      <c r="F165" s="13">
        <f>+F166+F170</f>
        <v>1084726.4850400002</v>
      </c>
      <c r="G165" s="50">
        <f>+G166+G170</f>
        <v>1307807.0627060002</v>
      </c>
      <c r="H165" s="50">
        <f>+H166+H170</f>
        <v>1307807.0627060002</v>
      </c>
      <c r="I165" s="50">
        <v>1440025.9983059498</v>
      </c>
      <c r="J165" s="50">
        <f>+J166+J170</f>
        <v>1440025.9983059498</v>
      </c>
      <c r="K165" s="50">
        <f>+K166+K170</f>
        <v>1440025.9983059498</v>
      </c>
      <c r="L165" s="50">
        <f>+L166+L170</f>
        <v>1440025.99944785</v>
      </c>
      <c r="M165" s="50">
        <f>+M166+M170</f>
        <v>1440025.99944785</v>
      </c>
      <c r="N165" s="13">
        <f t="shared" ref="N165" si="113">+N166+N170</f>
        <v>10900470.604265548</v>
      </c>
      <c r="P165" s="134"/>
    </row>
    <row r="166" spans="2:21" x14ac:dyDescent="0.25">
      <c r="B166" s="14" t="s">
        <v>249</v>
      </c>
      <c r="C166" s="85" t="s">
        <v>8</v>
      </c>
      <c r="D166" s="16">
        <f>+D167</f>
        <v>13700000</v>
      </c>
      <c r="E166" s="16">
        <f>+E167</f>
        <v>16200000</v>
      </c>
      <c r="F166" s="16">
        <f>+F167</f>
        <v>944918.24000000011</v>
      </c>
      <c r="G166" s="17">
        <f>+G167</f>
        <v>1141776.1900000002</v>
      </c>
      <c r="H166" s="17">
        <f>+H167</f>
        <v>1141776.1900000002</v>
      </c>
      <c r="I166" s="17">
        <v>1256938.1004999999</v>
      </c>
      <c r="J166" s="17">
        <f>+J167</f>
        <v>1256938.1004999999</v>
      </c>
      <c r="K166" s="17">
        <f>+K167</f>
        <v>1256938.1004999999</v>
      </c>
      <c r="L166" s="17">
        <f>+L167</f>
        <v>1256938.1015000001</v>
      </c>
      <c r="M166" s="17">
        <f t="shared" ref="M166" si="114">+M167</f>
        <v>1256938.1015000001</v>
      </c>
      <c r="N166" s="16">
        <f t="shared" ref="N166" si="115">+N167</f>
        <v>9513161.124499999</v>
      </c>
      <c r="P166" s="134"/>
      <c r="T166" s="134"/>
      <c r="U166" s="133"/>
    </row>
    <row r="167" spans="2:21" x14ac:dyDescent="0.25">
      <c r="B167" s="18" t="s">
        <v>250</v>
      </c>
      <c r="C167" s="35" t="s">
        <v>9</v>
      </c>
      <c r="D167" s="20">
        <f>+D168+D169</f>
        <v>13700000</v>
      </c>
      <c r="E167" s="20">
        <f>+E168+E169</f>
        <v>16200000</v>
      </c>
      <c r="F167" s="61">
        <f>+F168+F169</f>
        <v>944918.24000000011</v>
      </c>
      <c r="G167" s="62">
        <f>+G168+G169</f>
        <v>1141776.1900000002</v>
      </c>
      <c r="H167" s="62">
        <f>+H168+H169</f>
        <v>1141776.1900000002</v>
      </c>
      <c r="I167" s="62">
        <v>1256938.1004999999</v>
      </c>
      <c r="J167" s="62">
        <f>+J168+J169</f>
        <v>1256938.1004999999</v>
      </c>
      <c r="K167" s="62">
        <f>+K168+K169</f>
        <v>1256938.1004999999</v>
      </c>
      <c r="L167" s="62">
        <f>+L168+L169</f>
        <v>1256938.1015000001</v>
      </c>
      <c r="M167" s="62">
        <f>+M168+M169</f>
        <v>1256938.1015000001</v>
      </c>
      <c r="N167" s="61">
        <f t="shared" ref="N167" si="116">+N168+N169</f>
        <v>9513161.124499999</v>
      </c>
      <c r="P167" s="134"/>
      <c r="T167" s="134"/>
    </row>
    <row r="168" spans="2:21" x14ac:dyDescent="0.25">
      <c r="B168" s="22" t="s">
        <v>10</v>
      </c>
      <c r="C168" s="32" t="s">
        <v>11</v>
      </c>
      <c r="D168" s="33">
        <v>12500000</v>
      </c>
      <c r="E168" s="33">
        <v>15000000</v>
      </c>
      <c r="F168" s="33">
        <v>944918.24000000011</v>
      </c>
      <c r="G168" s="34">
        <v>1141776.1900000002</v>
      </c>
      <c r="H168" s="34">
        <v>1141776.1900000002</v>
      </c>
      <c r="I168" s="34">
        <v>1256938.1004999999</v>
      </c>
      <c r="J168" s="34">
        <v>1256938.1004999999</v>
      </c>
      <c r="K168" s="34">
        <v>1256938.1004999999</v>
      </c>
      <c r="L168" s="34">
        <v>1256938.1015000001</v>
      </c>
      <c r="M168" s="122">
        <v>1256938.1015000001</v>
      </c>
      <c r="N168" s="25">
        <f t="shared" ref="N168:N169" si="117">+F168+G168+H168+I168+J168+K168+L168+M168</f>
        <v>9513161.124499999</v>
      </c>
      <c r="P168" s="134"/>
      <c r="Q168" s="134"/>
      <c r="T168" s="134"/>
    </row>
    <row r="169" spans="2:21" x14ac:dyDescent="0.25">
      <c r="B169" s="22" t="s">
        <v>251</v>
      </c>
      <c r="C169" s="32" t="s">
        <v>20</v>
      </c>
      <c r="D169" s="33">
        <v>1200000</v>
      </c>
      <c r="E169" s="33">
        <v>1200000</v>
      </c>
      <c r="F169" s="33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25">
        <f t="shared" si="117"/>
        <v>0</v>
      </c>
      <c r="P169" s="134"/>
      <c r="Q169" s="133"/>
      <c r="T169" s="134"/>
    </row>
    <row r="170" spans="2:21" x14ac:dyDescent="0.25">
      <c r="B170" s="39" t="s">
        <v>252</v>
      </c>
      <c r="C170" s="45" t="s">
        <v>46</v>
      </c>
      <c r="D170" s="16">
        <f>SUM(D171:D173)</f>
        <v>1685040</v>
      </c>
      <c r="E170" s="16">
        <f>SUM(E171:E173)</f>
        <v>1928474</v>
      </c>
      <c r="F170" s="16">
        <f>SUM(F171:F173)</f>
        <v>139808.24503999998</v>
      </c>
      <c r="G170" s="17">
        <f>SUM(G171:G173)</f>
        <v>166030.87270599999</v>
      </c>
      <c r="H170" s="17">
        <f>SUM(H171:H173)</f>
        <v>166030.87270599999</v>
      </c>
      <c r="I170" s="17">
        <v>183087.89780594999</v>
      </c>
      <c r="J170" s="17">
        <f>SUM(J171:J173)</f>
        <v>183087.89780594999</v>
      </c>
      <c r="K170" s="17">
        <f>SUM(K171:K173)</f>
        <v>183087.89780594999</v>
      </c>
      <c r="L170" s="17">
        <f>SUM(L171:L173)</f>
        <v>183087.89794785</v>
      </c>
      <c r="M170" s="17">
        <f>SUM(M171:M173)</f>
        <v>183087.89794785</v>
      </c>
      <c r="N170" s="16">
        <f t="shared" ref="N170" si="118">SUM(N171:N173)</f>
        <v>1387309.47976555</v>
      </c>
      <c r="P170" s="133"/>
      <c r="Q170" s="133"/>
      <c r="T170" s="134"/>
    </row>
    <row r="171" spans="2:21" x14ac:dyDescent="0.25">
      <c r="B171" s="37" t="s">
        <v>47</v>
      </c>
      <c r="C171" s="38" t="s">
        <v>48</v>
      </c>
      <c r="D171" s="33">
        <v>763810</v>
      </c>
      <c r="E171" s="33">
        <v>863810</v>
      </c>
      <c r="F171" s="33">
        <v>66994.649999999994</v>
      </c>
      <c r="G171" s="34">
        <v>78524.813215999995</v>
      </c>
      <c r="H171" s="34">
        <v>78524.813215999995</v>
      </c>
      <c r="I171" s="34">
        <v>86689.792670450028</v>
      </c>
      <c r="J171" s="34">
        <v>86689.792670450028</v>
      </c>
      <c r="K171" s="34">
        <v>86689.792670450028</v>
      </c>
      <c r="L171" s="34">
        <v>86689.792741350029</v>
      </c>
      <c r="M171" s="122">
        <v>86689.792741350029</v>
      </c>
      <c r="N171" s="25">
        <f t="shared" ref="N171:N173" si="119">+F171+G171+H171+I171+J171+K171+L171+M171</f>
        <v>657493.23992605018</v>
      </c>
      <c r="P171" s="143"/>
      <c r="Q171" s="133"/>
      <c r="T171" s="134"/>
    </row>
    <row r="172" spans="2:21" x14ac:dyDescent="0.25">
      <c r="B172" s="37" t="s">
        <v>49</v>
      </c>
      <c r="C172" s="38" t="s">
        <v>50</v>
      </c>
      <c r="D172" s="33">
        <v>825389</v>
      </c>
      <c r="E172" s="33">
        <v>925389</v>
      </c>
      <c r="F172" s="33">
        <v>67089.195040000006</v>
      </c>
      <c r="G172" s="34">
        <v>81066.109490000003</v>
      </c>
      <c r="H172" s="34">
        <v>81066.109490000003</v>
      </c>
      <c r="I172" s="34">
        <v>89242.605135499965</v>
      </c>
      <c r="J172" s="34">
        <v>89242.605135499965</v>
      </c>
      <c r="K172" s="34">
        <v>89242.605135499965</v>
      </c>
      <c r="L172" s="34">
        <v>89242.605206499968</v>
      </c>
      <c r="M172" s="122">
        <v>89242.605206499968</v>
      </c>
      <c r="N172" s="25">
        <f t="shared" si="119"/>
        <v>675434.43983949977</v>
      </c>
      <c r="P172" s="144"/>
      <c r="Q172" s="133"/>
    </row>
    <row r="173" spans="2:21" x14ac:dyDescent="0.25">
      <c r="B173" s="37" t="s">
        <v>51</v>
      </c>
      <c r="C173" s="38" t="s">
        <v>52</v>
      </c>
      <c r="D173" s="33">
        <v>95841</v>
      </c>
      <c r="E173" s="33">
        <v>139275</v>
      </c>
      <c r="F173" s="33">
        <v>5724.4000000000005</v>
      </c>
      <c r="G173" s="34">
        <v>6439.9500000000007</v>
      </c>
      <c r="H173" s="34">
        <v>6439.9500000000007</v>
      </c>
      <c r="I173" s="34">
        <v>7155.5000000000009</v>
      </c>
      <c r="J173" s="34">
        <v>7155.5000000000009</v>
      </c>
      <c r="K173" s="34">
        <v>7155.5000000000009</v>
      </c>
      <c r="L173" s="34">
        <v>7155.5000000000009</v>
      </c>
      <c r="M173" s="122">
        <v>7155.5000000000009</v>
      </c>
      <c r="N173" s="25">
        <f t="shared" si="119"/>
        <v>54381.8</v>
      </c>
      <c r="P173" s="133"/>
      <c r="Q173" s="134"/>
    </row>
    <row r="174" spans="2:21" ht="10.5" customHeight="1" x14ac:dyDescent="0.25">
      <c r="B174" s="86"/>
      <c r="C174" s="87"/>
      <c r="D174" s="71"/>
      <c r="E174" s="71"/>
      <c r="F174" s="88"/>
      <c r="G174" s="89"/>
      <c r="H174" s="89"/>
      <c r="I174" s="89"/>
      <c r="J174" s="89"/>
      <c r="K174" s="89"/>
      <c r="L174" s="89"/>
      <c r="M174" s="89"/>
      <c r="N174" s="88"/>
      <c r="Q174" s="134"/>
    </row>
    <row r="175" spans="2:21" ht="25.5" x14ac:dyDescent="0.25">
      <c r="B175" s="74"/>
      <c r="C175" s="90" t="s">
        <v>253</v>
      </c>
      <c r="D175" s="71">
        <f>+D163</f>
        <v>15385040</v>
      </c>
      <c r="E175" s="71">
        <f>+E163</f>
        <v>18128474</v>
      </c>
      <c r="F175" s="71">
        <f>+F163</f>
        <v>1084726.4850400002</v>
      </c>
      <c r="G175" s="91">
        <f>+G163</f>
        <v>1307807.0627060002</v>
      </c>
      <c r="H175" s="91">
        <f>+H163</f>
        <v>1307807.0627060002</v>
      </c>
      <c r="I175" s="91">
        <v>1440025.9983059498</v>
      </c>
      <c r="J175" s="91">
        <f>+J163</f>
        <v>1440025.9983059498</v>
      </c>
      <c r="K175" s="91">
        <f>+K163</f>
        <v>1440025.9983059498</v>
      </c>
      <c r="L175" s="91">
        <f>+L163</f>
        <v>1440025.99944785</v>
      </c>
      <c r="M175" s="91">
        <f>+M163</f>
        <v>1440025.99944785</v>
      </c>
      <c r="N175" s="71">
        <f t="shared" ref="N175" si="120">+N163</f>
        <v>10900470.604265548</v>
      </c>
      <c r="Q175" s="134"/>
    </row>
    <row r="176" spans="2:21" x14ac:dyDescent="0.25">
      <c r="B176" s="76"/>
      <c r="C176" s="77"/>
      <c r="D176" s="10"/>
      <c r="E176" s="10"/>
      <c r="F176" s="78"/>
      <c r="G176" s="79"/>
      <c r="H176" s="79"/>
      <c r="I176" s="79"/>
      <c r="J176" s="79"/>
      <c r="K176" s="79"/>
      <c r="L176" s="79"/>
      <c r="M176" s="79"/>
      <c r="N176" s="78"/>
    </row>
    <row r="177" spans="2:14" ht="25.5" x14ac:dyDescent="0.25">
      <c r="B177" s="8" t="s">
        <v>254</v>
      </c>
      <c r="C177" s="80" t="s">
        <v>255</v>
      </c>
      <c r="D177" s="10">
        <f t="shared" ref="D177:H178" si="121">+D178</f>
        <v>79264000</v>
      </c>
      <c r="E177" s="10">
        <f t="shared" si="121"/>
        <v>95264000</v>
      </c>
      <c r="F177" s="10">
        <f t="shared" si="121"/>
        <v>7132267.4548559962</v>
      </c>
      <c r="G177" s="81">
        <f t="shared" si="121"/>
        <v>7246672.4725809973</v>
      </c>
      <c r="H177" s="81">
        <f t="shared" si="121"/>
        <v>7039747.1549029984</v>
      </c>
      <c r="I177" s="81">
        <v>7718285.9001891492</v>
      </c>
      <c r="J177" s="81">
        <f t="shared" ref="J177:N178" si="122">+J178</f>
        <v>7810262.8489883998</v>
      </c>
      <c r="K177" s="81">
        <f t="shared" si="122"/>
        <v>7777644.4891593996</v>
      </c>
      <c r="L177" s="81">
        <f t="shared" si="122"/>
        <v>8046650.0778769106</v>
      </c>
      <c r="M177" s="81">
        <f t="shared" si="122"/>
        <v>8381942.5339109935</v>
      </c>
      <c r="N177" s="10">
        <f t="shared" si="122"/>
        <v>61153472.932464845</v>
      </c>
    </row>
    <row r="178" spans="2:14" ht="25.5" x14ac:dyDescent="0.25">
      <c r="B178" s="82" t="s">
        <v>247</v>
      </c>
      <c r="C178" s="83" t="s">
        <v>256</v>
      </c>
      <c r="D178" s="16">
        <f t="shared" si="121"/>
        <v>79264000</v>
      </c>
      <c r="E178" s="16">
        <f t="shared" si="121"/>
        <v>95264000</v>
      </c>
      <c r="F178" s="16">
        <f t="shared" si="121"/>
        <v>7132267.4548559962</v>
      </c>
      <c r="G178" s="17">
        <f t="shared" si="121"/>
        <v>7246672.4725809973</v>
      </c>
      <c r="H178" s="17">
        <f t="shared" si="121"/>
        <v>7039747.1549029984</v>
      </c>
      <c r="I178" s="17">
        <v>7718285.9001891492</v>
      </c>
      <c r="J178" s="17">
        <f t="shared" si="122"/>
        <v>7810262.8489883998</v>
      </c>
      <c r="K178" s="17">
        <f t="shared" si="122"/>
        <v>7777644.4891593996</v>
      </c>
      <c r="L178" s="17">
        <f t="shared" si="122"/>
        <v>8046650.0778769106</v>
      </c>
      <c r="M178" s="17">
        <f t="shared" si="122"/>
        <v>8381942.5339109935</v>
      </c>
      <c r="N178" s="16">
        <f t="shared" si="122"/>
        <v>61153472.932464845</v>
      </c>
    </row>
    <row r="179" spans="2:14" x14ac:dyDescent="0.25">
      <c r="B179" s="11">
        <v>2.1</v>
      </c>
      <c r="C179" s="84" t="s">
        <v>7</v>
      </c>
      <c r="D179" s="13">
        <f>+D180+D184</f>
        <v>79264000</v>
      </c>
      <c r="E179" s="13">
        <f>+E180+E184</f>
        <v>95264000</v>
      </c>
      <c r="F179" s="13">
        <f>+F180+F184</f>
        <v>7132267.4548559962</v>
      </c>
      <c r="G179" s="50">
        <f>+G180+G184</f>
        <v>7246672.4725809973</v>
      </c>
      <c r="H179" s="50">
        <f>+H180+H184</f>
        <v>7039747.1549029984</v>
      </c>
      <c r="I179" s="50">
        <v>7718285.9001891492</v>
      </c>
      <c r="J179" s="50">
        <f>+J180+J184</f>
        <v>7810262.8489883998</v>
      </c>
      <c r="K179" s="50">
        <f>+K180+K184</f>
        <v>7777644.4891593996</v>
      </c>
      <c r="L179" s="50">
        <f>+L180+L184</f>
        <v>8046650.0778769106</v>
      </c>
      <c r="M179" s="50">
        <f>+M180+M184</f>
        <v>8381942.5339109935</v>
      </c>
      <c r="N179" s="13">
        <f t="shared" ref="N179" si="123">+N180+N184</f>
        <v>61153472.932464845</v>
      </c>
    </row>
    <row r="180" spans="2:14" x14ac:dyDescent="0.25">
      <c r="B180" s="14" t="s">
        <v>249</v>
      </c>
      <c r="C180" s="85" t="s">
        <v>8</v>
      </c>
      <c r="D180" s="16">
        <f>+D181+D183</f>
        <v>70420000</v>
      </c>
      <c r="E180" s="16">
        <f>+E181+E183</f>
        <v>85420000</v>
      </c>
      <c r="F180" s="16">
        <f>+F181+F183</f>
        <v>6201025.6399999959</v>
      </c>
      <c r="G180" s="17">
        <f>+G181+G183</f>
        <v>6300453.1899999967</v>
      </c>
      <c r="H180" s="17">
        <f>+H181+H183</f>
        <v>6119760.0199999977</v>
      </c>
      <c r="I180" s="17">
        <v>6714206.4284999995</v>
      </c>
      <c r="J180" s="17">
        <f>+J181+J183</f>
        <v>6794127.0860000001</v>
      </c>
      <c r="K180" s="17">
        <f>+K181+K183</f>
        <v>6765679.8760000002</v>
      </c>
      <c r="L180" s="17">
        <f>+L181+L183</f>
        <v>7000137.3808931699</v>
      </c>
      <c r="M180" s="17">
        <f>+M181+M183</f>
        <v>7293748.0156165212</v>
      </c>
      <c r="N180" s="16">
        <f t="shared" ref="N180" si="124">+N181+N183</f>
        <v>53189137.63700968</v>
      </c>
    </row>
    <row r="181" spans="2:14" x14ac:dyDescent="0.25">
      <c r="B181" s="18" t="s">
        <v>250</v>
      </c>
      <c r="C181" s="35" t="s">
        <v>9</v>
      </c>
      <c r="D181" s="20">
        <f>+D182</f>
        <v>65000000</v>
      </c>
      <c r="E181" s="20">
        <f>+E182</f>
        <v>80000000</v>
      </c>
      <c r="F181" s="61">
        <f>+F182</f>
        <v>6201025.6399999959</v>
      </c>
      <c r="G181" s="62">
        <f>+G182</f>
        <v>6300453.1899999967</v>
      </c>
      <c r="H181" s="62">
        <f>+H182</f>
        <v>6119760.0199999977</v>
      </c>
      <c r="I181" s="62">
        <v>6714206.4284999995</v>
      </c>
      <c r="J181" s="62">
        <f>+J182</f>
        <v>6794127.0860000001</v>
      </c>
      <c r="K181" s="62">
        <f>+K182</f>
        <v>6765679.8760000002</v>
      </c>
      <c r="L181" s="62">
        <f>+L182</f>
        <v>7000137.3808931699</v>
      </c>
      <c r="M181" s="62">
        <f t="shared" ref="M181" si="125">+M182</f>
        <v>7293748.0156165212</v>
      </c>
      <c r="N181" s="61">
        <f t="shared" ref="N181" si="126">+N182</f>
        <v>53189137.63700968</v>
      </c>
    </row>
    <row r="182" spans="2:14" x14ac:dyDescent="0.25">
      <c r="B182" s="22" t="s">
        <v>10</v>
      </c>
      <c r="C182" s="32" t="s">
        <v>11</v>
      </c>
      <c r="D182" s="33">
        <v>65000000</v>
      </c>
      <c r="E182" s="33">
        <v>80000000</v>
      </c>
      <c r="F182" s="33">
        <v>6201025.6399999959</v>
      </c>
      <c r="G182" s="34">
        <v>6300453.1899999967</v>
      </c>
      <c r="H182" s="34">
        <v>6119760.0199999977</v>
      </c>
      <c r="I182" s="34">
        <v>6714206.4284999995</v>
      </c>
      <c r="J182" s="34">
        <v>6794127.0860000001</v>
      </c>
      <c r="K182" s="34">
        <v>6765679.8760000002</v>
      </c>
      <c r="L182" s="34">
        <v>7000137.3808931699</v>
      </c>
      <c r="M182" s="122">
        <v>7293748.0156165212</v>
      </c>
      <c r="N182" s="25">
        <f t="shared" ref="N182:N183" si="127">+F182+G182+H182+I182+J182+K182+L182+M182</f>
        <v>53189137.63700968</v>
      </c>
    </row>
    <row r="183" spans="2:14" x14ac:dyDescent="0.25">
      <c r="B183" s="22" t="s">
        <v>251</v>
      </c>
      <c r="C183" s="32" t="s">
        <v>20</v>
      </c>
      <c r="D183" s="33">
        <v>5420000</v>
      </c>
      <c r="E183" s="33">
        <v>5420000</v>
      </c>
      <c r="F183" s="33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25">
        <f t="shared" si="127"/>
        <v>0</v>
      </c>
    </row>
    <row r="184" spans="2:14" x14ac:dyDescent="0.25">
      <c r="B184" s="39" t="s">
        <v>252</v>
      </c>
      <c r="C184" s="45" t="s">
        <v>46</v>
      </c>
      <c r="D184" s="16">
        <f>D187+D186+D185</f>
        <v>8844000</v>
      </c>
      <c r="E184" s="16">
        <f>+E185+E186+E187</f>
        <v>9844000</v>
      </c>
      <c r="F184" s="16">
        <f>+F185+F186+F187</f>
        <v>931241.81485600048</v>
      </c>
      <c r="G184" s="17">
        <f>+G185+G186+G187</f>
        <v>946219.28258100047</v>
      </c>
      <c r="H184" s="17">
        <f>+H185+H186+H187</f>
        <v>919987.13490300055</v>
      </c>
      <c r="I184" s="17">
        <v>1004079.4716891496</v>
      </c>
      <c r="J184" s="17">
        <f>+J185+J186+J187</f>
        <v>1016135.7629883998</v>
      </c>
      <c r="K184" s="17">
        <f>+K185+K186+K187</f>
        <v>1011964.6131593997</v>
      </c>
      <c r="L184" s="17">
        <f>+L185+L186+L187</f>
        <v>1046512.6969837405</v>
      </c>
      <c r="M184" s="17">
        <f>+M185+M186+M187</f>
        <v>1088194.5182944727</v>
      </c>
      <c r="N184" s="16">
        <f t="shared" ref="N184" si="128">+N185+N186+N187</f>
        <v>7964335.2954551643</v>
      </c>
    </row>
    <row r="185" spans="2:14" x14ac:dyDescent="0.25">
      <c r="B185" s="37" t="s">
        <v>47</v>
      </c>
      <c r="C185" s="38" t="s">
        <v>48</v>
      </c>
      <c r="D185" s="33">
        <v>3996038</v>
      </c>
      <c r="E185" s="33">
        <v>4346038</v>
      </c>
      <c r="F185" s="33">
        <v>434798.48056600057</v>
      </c>
      <c r="G185" s="34">
        <v>441847.89386100054</v>
      </c>
      <c r="H185" s="34">
        <v>429680.82852300059</v>
      </c>
      <c r="I185" s="34">
        <v>471182.99847064953</v>
      </c>
      <c r="J185" s="34">
        <v>476849.37308739958</v>
      </c>
      <c r="K185" s="34">
        <v>474832.46589839953</v>
      </c>
      <c r="L185" s="34">
        <v>491455.50299532531</v>
      </c>
      <c r="M185" s="122">
        <v>510859.86924069957</v>
      </c>
      <c r="N185" s="25">
        <f t="shared" ref="N185:N187" si="129">+F185+G185+H185+I185+J185+K185+L185+M185</f>
        <v>3731507.4126424752</v>
      </c>
    </row>
    <row r="186" spans="2:14" x14ac:dyDescent="0.25">
      <c r="B186" s="37" t="s">
        <v>49</v>
      </c>
      <c r="C186" s="38" t="s">
        <v>50</v>
      </c>
      <c r="D186" s="33">
        <v>4336808</v>
      </c>
      <c r="E186" s="33">
        <v>4686808</v>
      </c>
      <c r="F186" s="33">
        <v>440272.82043999992</v>
      </c>
      <c r="G186" s="34">
        <v>447332.17648999998</v>
      </c>
      <c r="H186" s="34">
        <v>434502.96141999995</v>
      </c>
      <c r="I186" s="34">
        <v>476708.6564235001</v>
      </c>
      <c r="J186" s="34">
        <v>482383.02310600015</v>
      </c>
      <c r="K186" s="34">
        <v>480363.27119600016</v>
      </c>
      <c r="L186" s="34">
        <v>497009.75404341525</v>
      </c>
      <c r="M186" s="122">
        <v>517856.10910877312</v>
      </c>
      <c r="N186" s="25">
        <f t="shared" si="129"/>
        <v>3776428.7722276887</v>
      </c>
    </row>
    <row r="187" spans="2:14" x14ac:dyDescent="0.25">
      <c r="B187" s="37" t="s">
        <v>51</v>
      </c>
      <c r="C187" s="38" t="s">
        <v>52</v>
      </c>
      <c r="D187" s="33">
        <v>511154</v>
      </c>
      <c r="E187" s="33">
        <v>811154</v>
      </c>
      <c r="F187" s="33">
        <v>56170.513849999988</v>
      </c>
      <c r="G187" s="34">
        <v>57039.21222999999</v>
      </c>
      <c r="H187" s="34">
        <v>55803.344960000002</v>
      </c>
      <c r="I187" s="34">
        <v>56187.816794999999</v>
      </c>
      <c r="J187" s="34">
        <v>56903.366795000002</v>
      </c>
      <c r="K187" s="34">
        <v>56768.876064999997</v>
      </c>
      <c r="L187" s="34">
        <v>58047.439944999991</v>
      </c>
      <c r="M187" s="122">
        <v>59478.539944999997</v>
      </c>
      <c r="N187" s="25">
        <f t="shared" si="129"/>
        <v>456399.11058500002</v>
      </c>
    </row>
    <row r="188" spans="2:14" x14ac:dyDescent="0.25">
      <c r="B188" s="74"/>
      <c r="C188" s="87"/>
      <c r="D188" s="71"/>
      <c r="E188" s="71"/>
      <c r="F188" s="88"/>
      <c r="G188" s="89"/>
      <c r="H188" s="89"/>
      <c r="I188" s="89"/>
      <c r="J188" s="89"/>
      <c r="K188" s="89"/>
      <c r="L188" s="89"/>
      <c r="M188" s="89"/>
      <c r="N188" s="88"/>
    </row>
    <row r="189" spans="2:14" ht="27" customHeight="1" x14ac:dyDescent="0.25">
      <c r="B189" s="74"/>
      <c r="C189" s="92" t="s">
        <v>257</v>
      </c>
      <c r="D189" s="71">
        <f>+D180+D184</f>
        <v>79264000</v>
      </c>
      <c r="E189" s="71">
        <f>+E180+E184</f>
        <v>95264000</v>
      </c>
      <c r="F189" s="71">
        <f>+F180+F184</f>
        <v>7132267.4548559962</v>
      </c>
      <c r="G189" s="91">
        <f>+G180+G184</f>
        <v>7246672.4725809973</v>
      </c>
      <c r="H189" s="91">
        <f>+H180+H184</f>
        <v>7039747.1549029984</v>
      </c>
      <c r="I189" s="91">
        <v>7718285.9001891492</v>
      </c>
      <c r="J189" s="91">
        <f>+J180+J184</f>
        <v>7810262.8489883998</v>
      </c>
      <c r="K189" s="91">
        <f>+K180+K184</f>
        <v>7777644.4891593996</v>
      </c>
      <c r="L189" s="91">
        <f>+L180+L184</f>
        <v>8046650.0778769106</v>
      </c>
      <c r="M189" s="91">
        <f>+M180+M184</f>
        <v>8381942.5339109935</v>
      </c>
      <c r="N189" s="71">
        <f t="shared" ref="N189" si="130">+N180+N184</f>
        <v>61153472.932464845</v>
      </c>
    </row>
    <row r="190" spans="2:14" ht="10.5" customHeight="1" x14ac:dyDescent="0.25">
      <c r="B190" s="76"/>
      <c r="C190" s="77"/>
      <c r="D190" s="10"/>
      <c r="E190" s="10"/>
      <c r="F190" s="78"/>
      <c r="G190" s="79"/>
      <c r="H190" s="79"/>
      <c r="I190" s="79"/>
      <c r="J190" s="79"/>
      <c r="K190" s="79"/>
      <c r="L190" s="79"/>
      <c r="M190" s="79"/>
      <c r="N190" s="78"/>
    </row>
    <row r="191" spans="2:14" ht="51" x14ac:dyDescent="0.25">
      <c r="B191" s="8" t="s">
        <v>258</v>
      </c>
      <c r="C191" s="93" t="s">
        <v>259</v>
      </c>
      <c r="D191" s="10">
        <f t="shared" ref="D191:H192" si="131">+D192</f>
        <v>4100000</v>
      </c>
      <c r="E191" s="10">
        <f t="shared" si="131"/>
        <v>4150000</v>
      </c>
      <c r="F191" s="10">
        <f t="shared" si="131"/>
        <v>318726.77595800004</v>
      </c>
      <c r="G191" s="81">
        <f t="shared" si="131"/>
        <v>354308.15914453665</v>
      </c>
      <c r="H191" s="81">
        <f t="shared" si="131"/>
        <v>324348.65963300003</v>
      </c>
      <c r="I191" s="81">
        <v>352447.67212755006</v>
      </c>
      <c r="J191" s="81">
        <f t="shared" ref="J191:N192" si="132">+J192</f>
        <v>352447.67212755006</v>
      </c>
      <c r="K191" s="81">
        <f t="shared" si="132"/>
        <v>372447.67412755004</v>
      </c>
      <c r="L191" s="81">
        <f t="shared" si="132"/>
        <v>382447.67441135005</v>
      </c>
      <c r="M191" s="81">
        <f t="shared" si="132"/>
        <v>352447.67441135005</v>
      </c>
      <c r="N191" s="10">
        <f t="shared" si="132"/>
        <v>2809621.9619408869</v>
      </c>
    </row>
    <row r="192" spans="2:14" ht="25.5" x14ac:dyDescent="0.25">
      <c r="B192" s="94" t="s">
        <v>247</v>
      </c>
      <c r="C192" s="95" t="s">
        <v>260</v>
      </c>
      <c r="D192" s="96">
        <f>+D193+D202</f>
        <v>4100000</v>
      </c>
      <c r="E192" s="96">
        <f t="shared" si="131"/>
        <v>4150000</v>
      </c>
      <c r="F192" s="96">
        <f>+F193</f>
        <v>318726.77595800004</v>
      </c>
      <c r="G192" s="97">
        <f>+G193</f>
        <v>354308.15914453665</v>
      </c>
      <c r="H192" s="97">
        <f>+H193</f>
        <v>324348.65963300003</v>
      </c>
      <c r="I192" s="97">
        <v>352447.67212755006</v>
      </c>
      <c r="J192" s="97">
        <f t="shared" si="132"/>
        <v>352447.67212755006</v>
      </c>
      <c r="K192" s="97">
        <f t="shared" si="132"/>
        <v>372447.67412755004</v>
      </c>
      <c r="L192" s="97">
        <f t="shared" si="132"/>
        <v>382447.67441135005</v>
      </c>
      <c r="M192" s="97">
        <f t="shared" si="132"/>
        <v>352447.67441135005</v>
      </c>
      <c r="N192" s="96">
        <f t="shared" si="132"/>
        <v>2809621.9619408869</v>
      </c>
    </row>
    <row r="193" spans="2:14" x14ac:dyDescent="0.25">
      <c r="B193" s="11">
        <v>2.1</v>
      </c>
      <c r="C193" s="84" t="s">
        <v>7</v>
      </c>
      <c r="D193" s="13">
        <f>+D194+D198</f>
        <v>2000000</v>
      </c>
      <c r="E193" s="13">
        <f>+E194+E198+E202</f>
        <v>4150000</v>
      </c>
      <c r="F193" s="13">
        <f>+F194+F198+F202</f>
        <v>318726.77595800004</v>
      </c>
      <c r="G193" s="50">
        <f>+G194+G198+G202</f>
        <v>354308.15914453665</v>
      </c>
      <c r="H193" s="50">
        <f>+H194+H198+H202</f>
        <v>324348.65963300003</v>
      </c>
      <c r="I193" s="50">
        <v>352447.67212755006</v>
      </c>
      <c r="J193" s="50">
        <f>+J194+J198+J202</f>
        <v>352447.67212755006</v>
      </c>
      <c r="K193" s="50">
        <f>+K194+K198+K202</f>
        <v>372447.67412755004</v>
      </c>
      <c r="L193" s="50">
        <f>+L194+L198+L202</f>
        <v>382447.67441135005</v>
      </c>
      <c r="M193" s="50">
        <f>+M194+M198+M202</f>
        <v>352447.67441135005</v>
      </c>
      <c r="N193" s="13">
        <f t="shared" ref="N193" si="133">+N194+N198+N202</f>
        <v>2809621.9619408869</v>
      </c>
    </row>
    <row r="194" spans="2:14" x14ac:dyDescent="0.25">
      <c r="B194" s="14" t="s">
        <v>249</v>
      </c>
      <c r="C194" s="85" t="s">
        <v>8</v>
      </c>
      <c r="D194" s="16">
        <f>+D195</f>
        <v>1790000</v>
      </c>
      <c r="E194" s="16">
        <f>+E195</f>
        <v>3150000</v>
      </c>
      <c r="F194" s="16">
        <f>+F195</f>
        <v>262477.27</v>
      </c>
      <c r="G194" s="17">
        <f>+G195</f>
        <v>290884.93663590215</v>
      </c>
      <c r="H194" s="17">
        <f>+H195</f>
        <v>282163.07</v>
      </c>
      <c r="I194" s="17">
        <v>306770.31450000004</v>
      </c>
      <c r="J194" s="17">
        <f>+J195</f>
        <v>306770.31450000004</v>
      </c>
      <c r="K194" s="17">
        <f>+K195</f>
        <v>306770.31650000002</v>
      </c>
      <c r="L194" s="17">
        <f>+L195</f>
        <v>306770.31650000002</v>
      </c>
      <c r="M194" s="17">
        <f t="shared" ref="M194" si="134">+M195</f>
        <v>306770.31650000002</v>
      </c>
      <c r="N194" s="16">
        <f t="shared" ref="N194" si="135">+N195</f>
        <v>2369376.8551359023</v>
      </c>
    </row>
    <row r="195" spans="2:14" x14ac:dyDescent="0.25">
      <c r="B195" s="18" t="s">
        <v>250</v>
      </c>
      <c r="C195" s="35" t="s">
        <v>9</v>
      </c>
      <c r="D195" s="20">
        <f>+D196+D197</f>
        <v>1790000</v>
      </c>
      <c r="E195" s="20">
        <f>+E196+E197</f>
        <v>3150000</v>
      </c>
      <c r="F195" s="61">
        <f>+F196+F197</f>
        <v>262477.27</v>
      </c>
      <c r="G195" s="62">
        <f>+G196+G197</f>
        <v>290884.93663590215</v>
      </c>
      <c r="H195" s="62">
        <f>+H196+H197</f>
        <v>282163.07</v>
      </c>
      <c r="I195" s="62">
        <v>306770.31450000004</v>
      </c>
      <c r="J195" s="62">
        <f>+J196+J197</f>
        <v>306770.31450000004</v>
      </c>
      <c r="K195" s="62">
        <f>+K196+K197</f>
        <v>306770.31650000002</v>
      </c>
      <c r="L195" s="62">
        <f>+L196+L197</f>
        <v>306770.31650000002</v>
      </c>
      <c r="M195" s="62">
        <f>+M196+M197</f>
        <v>306770.31650000002</v>
      </c>
      <c r="N195" s="61">
        <f>+N196</f>
        <v>2369376.8551359023</v>
      </c>
    </row>
    <row r="196" spans="2:14" x14ac:dyDescent="0.25">
      <c r="B196" s="22" t="s">
        <v>10</v>
      </c>
      <c r="C196" s="32" t="s">
        <v>11</v>
      </c>
      <c r="D196" s="33">
        <v>1650000</v>
      </c>
      <c r="E196" s="33">
        <v>2650000</v>
      </c>
      <c r="F196" s="33">
        <v>262477.27</v>
      </c>
      <c r="G196" s="34">
        <v>290884.93663590215</v>
      </c>
      <c r="H196" s="34">
        <v>282163.07</v>
      </c>
      <c r="I196" s="34">
        <v>306770.31450000004</v>
      </c>
      <c r="J196" s="34">
        <v>306770.31450000004</v>
      </c>
      <c r="K196" s="34">
        <v>306770.31650000002</v>
      </c>
      <c r="L196" s="34">
        <v>306770.31650000002</v>
      </c>
      <c r="M196" s="122">
        <v>306770.31650000002</v>
      </c>
      <c r="N196" s="25">
        <f t="shared" ref="N196:N197" si="136">+F196+G196+H196+I196+J196+K196+L196+M196</f>
        <v>2369376.8551359023</v>
      </c>
    </row>
    <row r="197" spans="2:14" x14ac:dyDescent="0.25">
      <c r="B197" s="22" t="s">
        <v>251</v>
      </c>
      <c r="C197" s="32" t="s">
        <v>20</v>
      </c>
      <c r="D197" s="33">
        <v>140000</v>
      </c>
      <c r="E197" s="33">
        <v>500000</v>
      </c>
      <c r="F197" s="33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v>0</v>
      </c>
      <c r="N197" s="25">
        <f t="shared" si="136"/>
        <v>0</v>
      </c>
    </row>
    <row r="198" spans="2:14" x14ac:dyDescent="0.25">
      <c r="B198" s="39" t="s">
        <v>252</v>
      </c>
      <c r="C198" s="45" t="s">
        <v>46</v>
      </c>
      <c r="D198" s="16">
        <f>D201+D200+D199</f>
        <v>210000</v>
      </c>
      <c r="E198" s="16">
        <f>+E199+E200+E201</f>
        <v>550000</v>
      </c>
      <c r="F198" s="16">
        <f>+F199+F200+F201</f>
        <v>36249.505958000002</v>
      </c>
      <c r="G198" s="17">
        <f>+G199+G200+G201</f>
        <v>43423.222508634521</v>
      </c>
      <c r="H198" s="17">
        <f>+H199+H200+H201</f>
        <v>42185.589633000003</v>
      </c>
      <c r="I198" s="17">
        <v>45677.357627550009</v>
      </c>
      <c r="J198" s="17">
        <f>+J199+J200+J201</f>
        <v>45677.357627550009</v>
      </c>
      <c r="K198" s="17">
        <f>+K199+K200+K201</f>
        <v>45677.357627550009</v>
      </c>
      <c r="L198" s="17">
        <f>+L199+L200+L201</f>
        <v>45677.357911350009</v>
      </c>
      <c r="M198" s="17">
        <f>+M199+M200+M201</f>
        <v>45677.357911350009</v>
      </c>
      <c r="N198" s="16">
        <f t="shared" ref="N198" si="137">+N199+N200+N201</f>
        <v>350245.10680498462</v>
      </c>
    </row>
    <row r="199" spans="2:14" x14ac:dyDescent="0.25">
      <c r="B199" s="37" t="s">
        <v>47</v>
      </c>
      <c r="C199" s="38" t="s">
        <v>48</v>
      </c>
      <c r="D199" s="33">
        <v>92000</v>
      </c>
      <c r="E199" s="33">
        <v>200000</v>
      </c>
      <c r="F199" s="33">
        <v>16182.519788000001</v>
      </c>
      <c r="G199" s="34">
        <v>20623.742007485467</v>
      </c>
      <c r="H199" s="34">
        <v>20005.361663000003</v>
      </c>
      <c r="I199" s="34">
        <v>21750.015298050006</v>
      </c>
      <c r="J199" s="34">
        <v>21750.015298050006</v>
      </c>
      <c r="K199" s="34">
        <v>21750.015298050006</v>
      </c>
      <c r="L199" s="34">
        <v>21750.015439850005</v>
      </c>
      <c r="M199" s="122">
        <v>21750.015439850005</v>
      </c>
      <c r="N199" s="25">
        <f t="shared" ref="N199:N201" si="138">+F199+G199+H199+I199+J199+K199+L199+M199</f>
        <v>165561.70023233554</v>
      </c>
    </row>
    <row r="200" spans="2:14" x14ac:dyDescent="0.25">
      <c r="B200" s="37" t="s">
        <v>49</v>
      </c>
      <c r="C200" s="38" t="s">
        <v>50</v>
      </c>
      <c r="D200" s="33">
        <v>103000</v>
      </c>
      <c r="E200" s="33">
        <v>250000</v>
      </c>
      <c r="F200" s="33">
        <v>18635.886170000002</v>
      </c>
      <c r="G200" s="34">
        <v>20652.830501149056</v>
      </c>
      <c r="H200" s="34">
        <v>20033.577969999998</v>
      </c>
      <c r="I200" s="34">
        <v>21780.692329500002</v>
      </c>
      <c r="J200" s="34">
        <v>21780.692329500002</v>
      </c>
      <c r="K200" s="34">
        <v>21780.692329500002</v>
      </c>
      <c r="L200" s="34">
        <v>21780.692471499999</v>
      </c>
      <c r="M200" s="122">
        <v>21780.692471499999</v>
      </c>
      <c r="N200" s="25">
        <f t="shared" si="138"/>
        <v>168225.75657264906</v>
      </c>
    </row>
    <row r="201" spans="2:14" x14ac:dyDescent="0.25">
      <c r="B201" s="37" t="s">
        <v>51</v>
      </c>
      <c r="C201" s="38" t="s">
        <v>52</v>
      </c>
      <c r="D201" s="33">
        <v>15000</v>
      </c>
      <c r="E201" s="33">
        <v>100000</v>
      </c>
      <c r="F201" s="33">
        <v>1431.1</v>
      </c>
      <c r="G201" s="34">
        <v>2146.6499999999996</v>
      </c>
      <c r="H201" s="34">
        <v>2146.6499999999996</v>
      </c>
      <c r="I201" s="34">
        <v>2146.6499999999996</v>
      </c>
      <c r="J201" s="34">
        <v>2146.6499999999996</v>
      </c>
      <c r="K201" s="34">
        <v>2146.6499999999996</v>
      </c>
      <c r="L201" s="34">
        <v>2146.6499999999996</v>
      </c>
      <c r="M201" s="122">
        <v>2146.6499999999996</v>
      </c>
      <c r="N201" s="25">
        <f t="shared" si="138"/>
        <v>16457.649999999998</v>
      </c>
    </row>
    <row r="202" spans="2:14" x14ac:dyDescent="0.25">
      <c r="B202" s="48">
        <v>2.4</v>
      </c>
      <c r="C202" s="65" t="s">
        <v>212</v>
      </c>
      <c r="D202" s="13">
        <f>+D203</f>
        <v>2100000</v>
      </c>
      <c r="E202" s="13">
        <f>+E203</f>
        <v>450000</v>
      </c>
      <c r="F202" s="13">
        <f>+F203</f>
        <v>20000</v>
      </c>
      <c r="G202" s="50">
        <f>+G203</f>
        <v>20000</v>
      </c>
      <c r="H202" s="50">
        <f>+H203</f>
        <v>0</v>
      </c>
      <c r="I202" s="50">
        <v>0</v>
      </c>
      <c r="J202" s="50">
        <f>+J203</f>
        <v>0</v>
      </c>
      <c r="K202" s="50">
        <f>+K203</f>
        <v>20000</v>
      </c>
      <c r="L202" s="50">
        <f>+L203</f>
        <v>30000</v>
      </c>
      <c r="M202" s="50">
        <f t="shared" ref="M202" si="139">+M203</f>
        <v>0</v>
      </c>
      <c r="N202" s="13">
        <f t="shared" ref="N202" si="140">+N203</f>
        <v>90000</v>
      </c>
    </row>
    <row r="203" spans="2:14" ht="25.5" x14ac:dyDescent="0.25">
      <c r="B203" s="41" t="s">
        <v>261</v>
      </c>
      <c r="C203" s="98" t="s">
        <v>213</v>
      </c>
      <c r="D203" s="20">
        <f>+D204+D205</f>
        <v>2100000</v>
      </c>
      <c r="E203" s="20">
        <f>+E204+E205</f>
        <v>450000</v>
      </c>
      <c r="F203" s="61">
        <f>+F204+F205</f>
        <v>20000</v>
      </c>
      <c r="G203" s="62">
        <f>+G204+G205</f>
        <v>20000</v>
      </c>
      <c r="H203" s="62">
        <f>+H204+H205</f>
        <v>0</v>
      </c>
      <c r="I203" s="62">
        <v>0</v>
      </c>
      <c r="J203" s="62">
        <f>+J204+J205</f>
        <v>0</v>
      </c>
      <c r="K203" s="62">
        <f>+K204+K205</f>
        <v>20000</v>
      </c>
      <c r="L203" s="62">
        <f>+L204+L205</f>
        <v>30000</v>
      </c>
      <c r="M203" s="62">
        <f>+M204+M205</f>
        <v>0</v>
      </c>
      <c r="N203" s="61">
        <f t="shared" ref="N203" si="141">+N204+N205</f>
        <v>90000</v>
      </c>
    </row>
    <row r="204" spans="2:14" x14ac:dyDescent="0.25">
      <c r="B204" s="37" t="s">
        <v>214</v>
      </c>
      <c r="C204" s="51" t="s">
        <v>262</v>
      </c>
      <c r="D204" s="33">
        <v>2000000</v>
      </c>
      <c r="E204" s="33">
        <v>350000</v>
      </c>
      <c r="F204" s="33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122">
        <v>0</v>
      </c>
      <c r="N204" s="25">
        <f t="shared" ref="N204:N205" si="142">+F204+G204+H204+I204+J204+K204+L204+M204</f>
        <v>0</v>
      </c>
    </row>
    <row r="205" spans="2:14" ht="25.5" x14ac:dyDescent="0.25">
      <c r="B205" s="37" t="s">
        <v>263</v>
      </c>
      <c r="C205" s="51" t="s">
        <v>264</v>
      </c>
      <c r="D205" s="33">
        <v>100000</v>
      </c>
      <c r="E205" s="33">
        <v>100000</v>
      </c>
      <c r="F205" s="33">
        <v>20000</v>
      </c>
      <c r="G205" s="34">
        <v>20000</v>
      </c>
      <c r="H205" s="34">
        <v>0</v>
      </c>
      <c r="I205" s="34">
        <v>0</v>
      </c>
      <c r="J205" s="34">
        <v>0</v>
      </c>
      <c r="K205" s="34">
        <v>20000</v>
      </c>
      <c r="L205" s="34">
        <v>30000</v>
      </c>
      <c r="M205" s="122">
        <v>0</v>
      </c>
      <c r="N205" s="25">
        <f t="shared" si="142"/>
        <v>90000</v>
      </c>
    </row>
    <row r="206" spans="2:14" x14ac:dyDescent="0.25">
      <c r="B206" s="86"/>
      <c r="C206" s="87"/>
      <c r="D206" s="71"/>
      <c r="E206" s="71"/>
      <c r="F206" s="88"/>
      <c r="G206" s="89"/>
      <c r="H206" s="89"/>
      <c r="I206" s="89"/>
      <c r="J206" s="89"/>
      <c r="K206" s="89"/>
      <c r="L206" s="89"/>
      <c r="M206" s="89"/>
      <c r="N206" s="88"/>
    </row>
    <row r="207" spans="2:14" x14ac:dyDescent="0.25">
      <c r="B207" s="99" t="s">
        <v>258</v>
      </c>
      <c r="C207" s="92" t="s">
        <v>265</v>
      </c>
      <c r="D207" s="71">
        <f>+D194+D198+D202</f>
        <v>4100000</v>
      </c>
      <c r="E207" s="71">
        <f>+E193</f>
        <v>4150000</v>
      </c>
      <c r="F207" s="71">
        <f>+F193</f>
        <v>318726.77595800004</v>
      </c>
      <c r="G207" s="91">
        <f>+G193</f>
        <v>354308.15914453665</v>
      </c>
      <c r="H207" s="91">
        <f>+H193</f>
        <v>324348.65963300003</v>
      </c>
      <c r="I207" s="91">
        <v>352447.67212755006</v>
      </c>
      <c r="J207" s="91">
        <f>+J193</f>
        <v>352447.67212755006</v>
      </c>
      <c r="K207" s="91">
        <f>+K193</f>
        <v>372447.67412755004</v>
      </c>
      <c r="L207" s="91">
        <f>+L193</f>
        <v>382447.67441135005</v>
      </c>
      <c r="M207" s="91">
        <f>+M193</f>
        <v>352447.67441135005</v>
      </c>
      <c r="N207" s="71">
        <f t="shared" ref="N207" si="143">+N193</f>
        <v>2809621.9619408869</v>
      </c>
    </row>
    <row r="208" spans="2:14" x14ac:dyDescent="0.25">
      <c r="B208" s="100"/>
      <c r="C208" s="101"/>
      <c r="D208" s="102"/>
      <c r="E208" s="102"/>
      <c r="F208" s="102"/>
      <c r="G208" s="103"/>
      <c r="H208" s="103"/>
      <c r="I208" s="103"/>
      <c r="J208" s="103"/>
      <c r="K208" s="103"/>
      <c r="L208" s="103"/>
      <c r="M208" s="103"/>
      <c r="N208" s="102"/>
    </row>
    <row r="209" spans="2:14" x14ac:dyDescent="0.25">
      <c r="B209" s="104"/>
      <c r="C209" s="105" t="s">
        <v>266</v>
      </c>
      <c r="D209" s="106">
        <f t="shared" ref="D209:L209" si="144">+D5+D163+D177+D191</f>
        <v>701381669</v>
      </c>
      <c r="E209" s="106">
        <f t="shared" si="144"/>
        <v>901881669</v>
      </c>
      <c r="F209" s="106">
        <f t="shared" si="144"/>
        <v>44854613.731835134</v>
      </c>
      <c r="G209" s="106">
        <f t="shared" si="144"/>
        <v>55179504.955121681</v>
      </c>
      <c r="H209" s="106">
        <f t="shared" si="144"/>
        <v>56018083.698024414</v>
      </c>
      <c r="I209" s="106">
        <f t="shared" si="144"/>
        <v>59473870.355042659</v>
      </c>
      <c r="J209" s="106">
        <f t="shared" si="144"/>
        <v>82223910.105675653</v>
      </c>
      <c r="K209" s="106">
        <f t="shared" si="144"/>
        <v>63810285.755937137</v>
      </c>
      <c r="L209" s="106">
        <f t="shared" si="144"/>
        <v>63897972.40781749</v>
      </c>
      <c r="M209" s="145">
        <f>+M5+M163+M177+M191</f>
        <v>72201420.719629437</v>
      </c>
      <c r="N209" s="106">
        <f t="shared" ref="N209" si="145">+N5+N163+N177+N191</f>
        <v>497659661.7290836</v>
      </c>
    </row>
    <row r="210" spans="2:14" s="118" customFormat="1" x14ac:dyDescent="0.25">
      <c r="B210" s="115"/>
      <c r="C210" s="116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</row>
    <row r="211" spans="2:14" s="118" customFormat="1" x14ac:dyDescent="0.25">
      <c r="B211" s="115"/>
      <c r="C211" s="116"/>
      <c r="D211" s="117"/>
      <c r="E211" s="117"/>
      <c r="F211" s="117"/>
      <c r="G211" s="117"/>
      <c r="H211" s="117"/>
      <c r="I211" s="117"/>
      <c r="J211" s="117"/>
      <c r="K211" s="117"/>
      <c r="L211" s="131"/>
      <c r="M211" s="131"/>
      <c r="N211" s="131"/>
    </row>
    <row r="212" spans="2:14" s="118" customFormat="1" x14ac:dyDescent="0.25">
      <c r="B212" s="115"/>
      <c r="C212" s="140"/>
      <c r="D212" s="141"/>
      <c r="E212" s="141"/>
      <c r="F212" s="141"/>
      <c r="G212" s="141"/>
      <c r="H212" s="141"/>
      <c r="I212" s="141"/>
      <c r="J212" s="141"/>
      <c r="K212" s="141"/>
      <c r="L212" s="141"/>
      <c r="M212" s="117"/>
      <c r="N212" s="117"/>
    </row>
    <row r="213" spans="2:14" s="118" customFormat="1" x14ac:dyDescent="0.25">
      <c r="B213" s="146"/>
      <c r="C213" s="139" t="s">
        <v>295</v>
      </c>
      <c r="D213" s="141"/>
      <c r="E213" s="141"/>
      <c r="F213" s="141"/>
      <c r="G213" s="139" t="s">
        <v>292</v>
      </c>
      <c r="H213" s="141"/>
      <c r="I213" s="141"/>
      <c r="J213" s="141"/>
      <c r="K213" s="141"/>
      <c r="L213" s="139" t="s">
        <v>294</v>
      </c>
      <c r="M213" s="119"/>
      <c r="N213" s="136"/>
    </row>
    <row r="214" spans="2:14" s="118" customFormat="1" ht="21.75" customHeight="1" x14ac:dyDescent="0.25">
      <c r="B214" s="115"/>
      <c r="C214" s="135" t="s">
        <v>300</v>
      </c>
      <c r="D214" s="141"/>
      <c r="E214" s="141"/>
      <c r="F214" s="141"/>
      <c r="G214" s="137" t="s">
        <v>296</v>
      </c>
      <c r="H214" s="141"/>
      <c r="I214" s="141"/>
      <c r="J214" s="141"/>
      <c r="K214" s="141"/>
      <c r="L214" s="135" t="s">
        <v>297</v>
      </c>
      <c r="M214" s="108"/>
      <c r="N214" s="135"/>
    </row>
    <row r="215" spans="2:14" s="118" customFormat="1" ht="18" customHeight="1" x14ac:dyDescent="0.25">
      <c r="B215" s="115"/>
      <c r="C215" s="136" t="s">
        <v>291</v>
      </c>
      <c r="D215" s="141"/>
      <c r="E215" s="141"/>
      <c r="F215" s="141"/>
      <c r="G215" s="139" t="s">
        <v>293</v>
      </c>
      <c r="H215" s="141"/>
      <c r="I215" s="141"/>
      <c r="J215" s="141"/>
      <c r="K215" s="141"/>
      <c r="L215" s="136" t="s">
        <v>298</v>
      </c>
      <c r="M215" s="110"/>
      <c r="N215" s="136"/>
    </row>
    <row r="216" spans="2:14" s="118" customFormat="1" ht="18.75" customHeight="1" x14ac:dyDescent="0.25">
      <c r="B216" s="115"/>
      <c r="C216" s="116"/>
      <c r="D216" s="141"/>
      <c r="E216" s="141"/>
      <c r="F216" s="141"/>
      <c r="G216" s="141"/>
      <c r="H216" s="141"/>
      <c r="I216" s="141"/>
      <c r="J216" s="141"/>
      <c r="K216" s="141"/>
      <c r="L216" s="142"/>
      <c r="M216" s="108"/>
      <c r="N216" s="117"/>
    </row>
    <row r="217" spans="2:14" s="118" customFormat="1" x14ac:dyDescent="0.25">
      <c r="B217" s="115"/>
      <c r="C217" s="116"/>
      <c r="D217" s="141"/>
      <c r="E217" s="141"/>
      <c r="F217" s="141"/>
      <c r="G217" s="141"/>
      <c r="H217" s="141"/>
      <c r="I217" s="141"/>
      <c r="J217" s="141"/>
      <c r="K217" s="141"/>
      <c r="L217" s="113"/>
      <c r="M217" s="110"/>
      <c r="N217" s="120"/>
    </row>
    <row r="218" spans="2:14" ht="26.25" customHeight="1" x14ac:dyDescent="0.25">
      <c r="B218" s="109"/>
      <c r="C218" s="113"/>
      <c r="D218" s="113"/>
      <c r="E218" s="113"/>
      <c r="F218" s="113"/>
      <c r="G218" s="113"/>
      <c r="H218" s="113"/>
      <c r="I218" s="113"/>
      <c r="J218" s="113"/>
      <c r="K218" s="113"/>
      <c r="L218" s="138"/>
      <c r="N218" s="107"/>
    </row>
  </sheetData>
  <printOptions horizontalCentered="1"/>
  <pageMargins left="0.23622047244094491" right="0.23622047244094491" top="1.6141732283464567" bottom="0.39370078740157483" header="0.31496062992125984" footer="0.15748031496062992"/>
  <pageSetup paperSize="5" scale="62" orientation="landscape" r:id="rId1"/>
  <headerFooter>
    <oddHeader xml:space="preserve">&amp;C&amp;G
TRIBUNAL SUPERIOR ELECTORAL   
DIRECCIÓN FINANCIERA 
EJECUCIÓN PRESUPUESTARIA AL 31 DE AGOSTO DE 2022
VALORES EN RD$ </oddHeader>
    <oddFooter>&amp;RPágina &amp;P de &amp;N</oddFooter>
  </headerFooter>
  <rowBreaks count="7" manualBreakCount="7">
    <brk id="33" max="14" man="1"/>
    <brk id="61" max="14" man="1"/>
    <brk id="94" max="14" man="1"/>
    <brk id="123" max="14" man="1"/>
    <brk id="151" max="14" man="1"/>
    <brk id="175" max="14" man="1"/>
    <brk id="216" max="9" man="1"/>
  </rowBreaks>
  <ignoredErrors>
    <ignoredError sqref="F113 D165 F193:G193 F165:L165 J193:L193" formula="1"/>
    <ignoredError sqref="B163:C165 B177:B178 B191:B192 B207" numberStoredAsText="1"/>
    <ignoredError sqref="I103" formulaRange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Transparencia</vt:lpstr>
      <vt:lpstr>Transparencia!Área_de_impresión</vt:lpstr>
      <vt:lpstr>Transparencia!Títulos_a_imprimir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Miguel Armando Bobadilla Puello</cp:lastModifiedBy>
  <cp:lastPrinted>2022-09-12T14:44:27Z</cp:lastPrinted>
  <dcterms:created xsi:type="dcterms:W3CDTF">2022-03-25T14:12:00Z</dcterms:created>
  <dcterms:modified xsi:type="dcterms:W3CDTF">2022-09-12T14:44:58Z</dcterms:modified>
</cp:coreProperties>
</file>