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16800" windowHeight="10545"/>
  </bookViews>
  <sheets>
    <sheet name="FEBRERO" sheetId="2" r:id="rId1"/>
  </sheets>
  <definedNames>
    <definedName name="_xlnm.Print_Area" localSheetId="0">FEBRERO!$A$1:$H$238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H15" i="2"/>
  <c r="H14" i="2" s="1"/>
  <c r="H17" i="2"/>
  <c r="H18" i="2"/>
  <c r="H19" i="2"/>
  <c r="H21" i="2"/>
  <c r="H20" i="2" s="1"/>
  <c r="H22" i="2"/>
  <c r="H24" i="2"/>
  <c r="H23" i="2" s="1"/>
  <c r="H25" i="2"/>
  <c r="H28" i="2"/>
  <c r="H29" i="2"/>
  <c r="H27" i="2" s="1"/>
  <c r="H26" i="2" s="1"/>
  <c r="H32" i="2"/>
  <c r="H31" i="2" s="1"/>
  <c r="H34" i="2"/>
  <c r="H33" i="2" s="1"/>
  <c r="H36" i="2"/>
  <c r="H38" i="2"/>
  <c r="H39" i="2"/>
  <c r="H41" i="2"/>
  <c r="H42" i="2"/>
  <c r="H43" i="2"/>
  <c r="H46" i="2"/>
  <c r="H47" i="2"/>
  <c r="H48" i="2"/>
  <c r="H49" i="2"/>
  <c r="H50" i="2"/>
  <c r="H51" i="2"/>
  <c r="H52" i="2"/>
  <c r="H53" i="2"/>
  <c r="H55" i="2"/>
  <c r="H56" i="2"/>
  <c r="H58" i="2"/>
  <c r="H59" i="2"/>
  <c r="H61" i="2"/>
  <c r="H62" i="2"/>
  <c r="H64" i="2"/>
  <c r="H65" i="2"/>
  <c r="H66" i="2"/>
  <c r="H68" i="2"/>
  <c r="H69" i="2"/>
  <c r="H71" i="2"/>
  <c r="H72" i="2"/>
  <c r="H73" i="2"/>
  <c r="H74" i="2"/>
  <c r="H76" i="2"/>
  <c r="H77" i="2"/>
  <c r="H78" i="2"/>
  <c r="H80" i="2"/>
  <c r="H81" i="2"/>
  <c r="H82" i="2"/>
  <c r="H83" i="2"/>
  <c r="H85" i="2"/>
  <c r="H84" i="2" s="1"/>
  <c r="H87" i="2"/>
  <c r="H86" i="2" s="1"/>
  <c r="H90" i="2"/>
  <c r="H92" i="2"/>
  <c r="H93" i="2"/>
  <c r="H94" i="2"/>
  <c r="H96" i="2"/>
  <c r="H97" i="2"/>
  <c r="H98" i="2"/>
  <c r="H99" i="2"/>
  <c r="H101" i="2"/>
  <c r="H102" i="2"/>
  <c r="H103" i="2"/>
  <c r="H104" i="2"/>
  <c r="H105" i="2"/>
  <c r="H107" i="2"/>
  <c r="H106" i="2" s="1"/>
  <c r="H109" i="2"/>
  <c r="H110" i="2"/>
  <c r="H111" i="2"/>
  <c r="H112" i="2"/>
  <c r="H126" i="2"/>
  <c r="H128" i="2"/>
  <c r="H131" i="2"/>
  <c r="H130" i="2" s="1"/>
  <c r="H134" i="2"/>
  <c r="H135" i="2"/>
  <c r="H136" i="2"/>
  <c r="H138" i="2"/>
  <c r="H137" i="2" s="1"/>
  <c r="H140" i="2"/>
  <c r="H141" i="2"/>
  <c r="H142" i="2"/>
  <c r="H143" i="2"/>
  <c r="H144" i="2"/>
  <c r="H145" i="2"/>
  <c r="H148" i="2"/>
  <c r="H147" i="2" s="1"/>
  <c r="H150" i="2"/>
  <c r="H149" i="2" s="1"/>
  <c r="H153" i="2"/>
  <c r="H154" i="2"/>
  <c r="H155" i="2"/>
  <c r="H156" i="2"/>
  <c r="H158" i="2"/>
  <c r="H159" i="2"/>
  <c r="H161" i="2"/>
  <c r="H162" i="2"/>
  <c r="H164" i="2"/>
  <c r="H165" i="2"/>
  <c r="H167" i="2"/>
  <c r="H166" i="2" s="1"/>
  <c r="H176" i="2"/>
  <c r="H175" i="2" s="1"/>
  <c r="H174" i="2" s="1"/>
  <c r="H177" i="2"/>
  <c r="H179" i="2"/>
  <c r="H180" i="2"/>
  <c r="H181" i="2"/>
  <c r="H190" i="2"/>
  <c r="H189" i="2" s="1"/>
  <c r="H191" i="2"/>
  <c r="H193" i="2"/>
  <c r="H194" i="2"/>
  <c r="H195" i="2"/>
  <c r="H204" i="2"/>
  <c r="H203" i="2" s="1"/>
  <c r="H202" i="2" s="1"/>
  <c r="H205" i="2"/>
  <c r="H207" i="2"/>
  <c r="H208" i="2"/>
  <c r="H209" i="2"/>
  <c r="H212" i="2"/>
  <c r="H213" i="2"/>
  <c r="H60" i="2" l="1"/>
  <c r="H91" i="2"/>
  <c r="H163" i="2"/>
  <c r="H67" i="2"/>
  <c r="H54" i="2"/>
  <c r="H30" i="2"/>
  <c r="H160" i="2"/>
  <c r="H146" i="2"/>
  <c r="H108" i="2"/>
  <c r="H63" i="2"/>
  <c r="H206" i="2"/>
  <c r="H157" i="2"/>
  <c r="H79" i="2"/>
  <c r="H75" i="2" s="1"/>
  <c r="H152" i="2"/>
  <c r="H57" i="2"/>
  <c r="H211" i="2"/>
  <c r="H210" i="2" s="1"/>
  <c r="H201" i="2" s="1"/>
  <c r="H200" i="2" s="1"/>
  <c r="H199" i="2" s="1"/>
  <c r="H192" i="2"/>
  <c r="H133" i="2"/>
  <c r="H70" i="2"/>
  <c r="H40" i="2"/>
  <c r="H178" i="2"/>
  <c r="H139" i="2"/>
  <c r="H100" i="2"/>
  <c r="H45" i="2"/>
  <c r="H44" i="2" s="1"/>
  <c r="H16" i="2"/>
  <c r="H188" i="2"/>
  <c r="H95" i="2"/>
  <c r="H89" i="2"/>
  <c r="H37" i="2"/>
  <c r="H35" i="2" s="1"/>
  <c r="H187" i="2"/>
  <c r="H186" i="2" s="1"/>
  <c r="H185" i="2" s="1"/>
  <c r="H13" i="2"/>
  <c r="H173" i="2"/>
  <c r="H172" i="2" s="1"/>
  <c r="H171" i="2" s="1"/>
  <c r="H183" i="2" s="1"/>
  <c r="H132" i="2"/>
  <c r="G211" i="2"/>
  <c r="G210" i="2" s="1"/>
  <c r="F211" i="2"/>
  <c r="F210" i="2" s="1"/>
  <c r="E211" i="2"/>
  <c r="E210" i="2" s="1"/>
  <c r="D211" i="2"/>
  <c r="D210" i="2" s="1"/>
  <c r="G206" i="2"/>
  <c r="F206" i="2"/>
  <c r="E206" i="2"/>
  <c r="D206" i="2"/>
  <c r="G203" i="2"/>
  <c r="G202" i="2" s="1"/>
  <c r="F203" i="2"/>
  <c r="F202" i="2" s="1"/>
  <c r="F201" i="2" s="1"/>
  <c r="E203" i="2"/>
  <c r="E202" i="2" s="1"/>
  <c r="E201" i="2" s="1"/>
  <c r="E200" i="2" s="1"/>
  <c r="E199" i="2" s="1"/>
  <c r="D203" i="2"/>
  <c r="D202" i="2" s="1"/>
  <c r="G192" i="2"/>
  <c r="F192" i="2"/>
  <c r="E192" i="2"/>
  <c r="D192" i="2"/>
  <c r="G189" i="2"/>
  <c r="G188" i="2" s="1"/>
  <c r="F189" i="2"/>
  <c r="F188" i="2" s="1"/>
  <c r="F187" i="2" s="1"/>
  <c r="F186" i="2" s="1"/>
  <c r="F185" i="2" s="1"/>
  <c r="E189" i="2"/>
  <c r="E188" i="2" s="1"/>
  <c r="E187" i="2" s="1"/>
  <c r="E186" i="2" s="1"/>
  <c r="E185" i="2" s="1"/>
  <c r="D189" i="2"/>
  <c r="D188" i="2" s="1"/>
  <c r="G178" i="2"/>
  <c r="F178" i="2"/>
  <c r="E178" i="2"/>
  <c r="D178" i="2"/>
  <c r="G175" i="2"/>
  <c r="G174" i="2" s="1"/>
  <c r="G173" i="2" s="1"/>
  <c r="G172" i="2" s="1"/>
  <c r="G171" i="2" s="1"/>
  <c r="G183" i="2" s="1"/>
  <c r="F175" i="2"/>
  <c r="F174" i="2" s="1"/>
  <c r="E175" i="2"/>
  <c r="E174" i="2" s="1"/>
  <c r="E173" i="2" s="1"/>
  <c r="E172" i="2" s="1"/>
  <c r="E171" i="2" s="1"/>
  <c r="E183" i="2" s="1"/>
  <c r="D175" i="2"/>
  <c r="D174" i="2" s="1"/>
  <c r="D173" i="2" s="1"/>
  <c r="D172" i="2" s="1"/>
  <c r="D171" i="2" s="1"/>
  <c r="D183" i="2" s="1"/>
  <c r="G166" i="2"/>
  <c r="F166" i="2"/>
  <c r="E166" i="2"/>
  <c r="D166" i="2"/>
  <c r="G163" i="2"/>
  <c r="F163" i="2"/>
  <c r="E163" i="2"/>
  <c r="D163" i="2"/>
  <c r="G160" i="2"/>
  <c r="F160" i="2"/>
  <c r="E160" i="2"/>
  <c r="D160" i="2"/>
  <c r="G157" i="2"/>
  <c r="F157" i="2"/>
  <c r="E157" i="2"/>
  <c r="D157" i="2"/>
  <c r="G152" i="2"/>
  <c r="G151" i="2" s="1"/>
  <c r="F152" i="2"/>
  <c r="E152" i="2"/>
  <c r="E151" i="2" s="1"/>
  <c r="D152" i="2"/>
  <c r="G149" i="2"/>
  <c r="F149" i="2"/>
  <c r="E149" i="2"/>
  <c r="D149" i="2"/>
  <c r="G147" i="2"/>
  <c r="F147" i="2"/>
  <c r="F146" i="2" s="1"/>
  <c r="E147" i="2"/>
  <c r="E146" i="2" s="1"/>
  <c r="D147" i="2"/>
  <c r="G139" i="2"/>
  <c r="F139" i="2"/>
  <c r="E139" i="2"/>
  <c r="D139" i="2"/>
  <c r="G137" i="2"/>
  <c r="F137" i="2"/>
  <c r="E137" i="2"/>
  <c r="D137" i="2"/>
  <c r="G133" i="2"/>
  <c r="F133" i="2"/>
  <c r="E133" i="2"/>
  <c r="D133" i="2"/>
  <c r="G130" i="2"/>
  <c r="F130" i="2"/>
  <c r="E130" i="2"/>
  <c r="D130" i="2"/>
  <c r="F129" i="2"/>
  <c r="E127" i="2"/>
  <c r="D127" i="2"/>
  <c r="F125" i="2"/>
  <c r="F124" i="2"/>
  <c r="F123" i="2"/>
  <c r="E122" i="2"/>
  <c r="D122" i="2"/>
  <c r="F121" i="2"/>
  <c r="F120" i="2"/>
  <c r="F119" i="2"/>
  <c r="H119" i="2" s="1"/>
  <c r="E118" i="2"/>
  <c r="D118" i="2"/>
  <c r="F117" i="2"/>
  <c r="F116" i="2"/>
  <c r="F115" i="2"/>
  <c r="E114" i="2"/>
  <c r="D114" i="2"/>
  <c r="G108" i="2"/>
  <c r="F108" i="2"/>
  <c r="E108" i="2"/>
  <c r="D108" i="2"/>
  <c r="G106" i="2"/>
  <c r="F106" i="2"/>
  <c r="E106" i="2"/>
  <c r="D106" i="2"/>
  <c r="G100" i="2"/>
  <c r="F100" i="2"/>
  <c r="E100" i="2"/>
  <c r="D100" i="2"/>
  <c r="G95" i="2"/>
  <c r="F95" i="2"/>
  <c r="E95" i="2"/>
  <c r="D95" i="2"/>
  <c r="G91" i="2"/>
  <c r="G89" i="2" s="1"/>
  <c r="F91" i="2"/>
  <c r="F89" i="2" s="1"/>
  <c r="E91" i="2"/>
  <c r="E89" i="2" s="1"/>
  <c r="D91" i="2"/>
  <c r="D89" i="2" s="1"/>
  <c r="G86" i="2"/>
  <c r="F86" i="2"/>
  <c r="E86" i="2"/>
  <c r="D86" i="2"/>
  <c r="G84" i="2"/>
  <c r="F84" i="2"/>
  <c r="E84" i="2"/>
  <c r="D84" i="2"/>
  <c r="G79" i="2"/>
  <c r="F79" i="2"/>
  <c r="F75" i="2" s="1"/>
  <c r="E79" i="2"/>
  <c r="D79" i="2"/>
  <c r="G70" i="2"/>
  <c r="F70" i="2"/>
  <c r="E70" i="2"/>
  <c r="D70" i="2"/>
  <c r="G67" i="2"/>
  <c r="F67" i="2"/>
  <c r="E67" i="2"/>
  <c r="D67" i="2"/>
  <c r="G63" i="2"/>
  <c r="F63" i="2"/>
  <c r="E63" i="2"/>
  <c r="D63" i="2"/>
  <c r="G60" i="2"/>
  <c r="F60" i="2"/>
  <c r="E60" i="2"/>
  <c r="D60" i="2"/>
  <c r="G57" i="2"/>
  <c r="F57" i="2"/>
  <c r="E57" i="2"/>
  <c r="D57" i="2"/>
  <c r="G54" i="2"/>
  <c r="F54" i="2"/>
  <c r="E54" i="2"/>
  <c r="D54" i="2"/>
  <c r="G45" i="2"/>
  <c r="F45" i="2"/>
  <c r="E45" i="2"/>
  <c r="D45" i="2"/>
  <c r="G40" i="2"/>
  <c r="F40" i="2"/>
  <c r="E40" i="2"/>
  <c r="D40" i="2"/>
  <c r="G37" i="2"/>
  <c r="G35" i="2" s="1"/>
  <c r="F37" i="2"/>
  <c r="F35" i="2" s="1"/>
  <c r="E37" i="2"/>
  <c r="E35" i="2" s="1"/>
  <c r="D37" i="2"/>
  <c r="D35" i="2" s="1"/>
  <c r="G33" i="2"/>
  <c r="F33" i="2"/>
  <c r="G31" i="2"/>
  <c r="F31" i="2"/>
  <c r="E31" i="2"/>
  <c r="E30" i="2" s="1"/>
  <c r="D31" i="2"/>
  <c r="D30" i="2" s="1"/>
  <c r="G27" i="2"/>
  <c r="G26" i="2" s="1"/>
  <c r="F27" i="2"/>
  <c r="F26" i="2" s="1"/>
  <c r="E27" i="2"/>
  <c r="E26" i="2" s="1"/>
  <c r="D27" i="2"/>
  <c r="D26" i="2" s="1"/>
  <c r="G23" i="2"/>
  <c r="F23" i="2"/>
  <c r="E23" i="2"/>
  <c r="D23" i="2"/>
  <c r="G20" i="2"/>
  <c r="F20" i="2"/>
  <c r="E20" i="2"/>
  <c r="D20" i="2"/>
  <c r="F16" i="2"/>
  <c r="E16" i="2"/>
  <c r="D16" i="2"/>
  <c r="G14" i="2"/>
  <c r="F14" i="2"/>
  <c r="F13" i="2" s="1"/>
  <c r="E14" i="2"/>
  <c r="D14" i="2"/>
  <c r="D132" i="2" l="1"/>
  <c r="E132" i="2"/>
  <c r="D75" i="2"/>
  <c r="F132" i="2"/>
  <c r="H151" i="2"/>
  <c r="G132" i="2"/>
  <c r="D13" i="2"/>
  <c r="D12" i="2" s="1"/>
  <c r="H12" i="2"/>
  <c r="H197" i="2"/>
  <c r="H215" i="2"/>
  <c r="F30" i="2"/>
  <c r="F114" i="2"/>
  <c r="G120" i="2"/>
  <c r="H120" i="2" s="1"/>
  <c r="G121" i="2"/>
  <c r="H121" i="2" s="1"/>
  <c r="G129" i="2"/>
  <c r="G127" i="2" s="1"/>
  <c r="E113" i="2"/>
  <c r="E88" i="2" s="1"/>
  <c r="F44" i="2"/>
  <c r="D44" i="2"/>
  <c r="E13" i="2"/>
  <c r="E12" i="2" s="1"/>
  <c r="E75" i="2"/>
  <c r="E44" i="2" s="1"/>
  <c r="D113" i="2"/>
  <c r="D88" i="2" s="1"/>
  <c r="F127" i="2"/>
  <c r="G146" i="2"/>
  <c r="D197" i="2"/>
  <c r="G30" i="2"/>
  <c r="G75" i="2"/>
  <c r="G44" i="2" s="1"/>
  <c r="G115" i="2"/>
  <c r="H115" i="2" s="1"/>
  <c r="G117" i="2"/>
  <c r="H117" i="2" s="1"/>
  <c r="D187" i="2"/>
  <c r="D186" i="2" s="1"/>
  <c r="D185" i="2" s="1"/>
  <c r="G116" i="2"/>
  <c r="H116" i="2" s="1"/>
  <c r="F122" i="2"/>
  <c r="D151" i="2"/>
  <c r="G201" i="2"/>
  <c r="G200" i="2" s="1"/>
  <c r="G199" i="2" s="1"/>
  <c r="F200" i="2"/>
  <c r="F199" i="2" s="1"/>
  <c r="F215" i="2"/>
  <c r="F12" i="2"/>
  <c r="G13" i="2"/>
  <c r="G123" i="2"/>
  <c r="H123" i="2" s="1"/>
  <c r="D146" i="2"/>
  <c r="F197" i="2"/>
  <c r="D215" i="2"/>
  <c r="D201" i="2"/>
  <c r="D200" i="2" s="1"/>
  <c r="D199" i="2" s="1"/>
  <c r="G124" i="2"/>
  <c r="H124" i="2" s="1"/>
  <c r="G197" i="2"/>
  <c r="G187" i="2"/>
  <c r="G186" i="2" s="1"/>
  <c r="G185" i="2" s="1"/>
  <c r="G125" i="2"/>
  <c r="H125" i="2" s="1"/>
  <c r="F151" i="2"/>
  <c r="F173" i="2"/>
  <c r="F172" i="2" s="1"/>
  <c r="F171" i="2" s="1"/>
  <c r="F183" i="2" s="1"/>
  <c r="F118" i="2"/>
  <c r="E197" i="2"/>
  <c r="E215" i="2"/>
  <c r="G118" i="2" l="1"/>
  <c r="H122" i="2"/>
  <c r="G12" i="2"/>
  <c r="H118" i="2"/>
  <c r="E11" i="2"/>
  <c r="E217" i="2" s="1"/>
  <c r="H114" i="2"/>
  <c r="E169" i="2"/>
  <c r="G215" i="2"/>
  <c r="H129" i="2"/>
  <c r="H127" i="2" s="1"/>
  <c r="D169" i="2"/>
  <c r="F113" i="2"/>
  <c r="F88" i="2" s="1"/>
  <c r="F169" i="2" s="1"/>
  <c r="D11" i="2"/>
  <c r="D10" i="2" s="1"/>
  <c r="G114" i="2"/>
  <c r="G122" i="2"/>
  <c r="E10" i="2" l="1"/>
  <c r="F11" i="2"/>
  <c r="F10" i="2" s="1"/>
  <c r="H113" i="2"/>
  <c r="H88" i="2" s="1"/>
  <c r="H11" i="2" s="1"/>
  <c r="G113" i="2"/>
  <c r="G88" i="2" s="1"/>
  <c r="G169" i="2" s="1"/>
  <c r="D217" i="2"/>
  <c r="H169" i="2" l="1"/>
  <c r="F217" i="2"/>
  <c r="G11" i="2"/>
  <c r="G217" i="2" s="1"/>
  <c r="H217" i="2"/>
  <c r="H10" i="2"/>
  <c r="G10" i="2" l="1"/>
</calcChain>
</file>

<file path=xl/sharedStrings.xml><?xml version="1.0" encoding="utf-8"?>
<sst xmlns="http://schemas.openxmlformats.org/spreadsheetml/2006/main" count="356" uniqueCount="302">
  <si>
    <t xml:space="preserve">                            DIRECCIÓN FINANCIERA</t>
  </si>
  <si>
    <t xml:space="preserve">                          Valores en RD$</t>
  </si>
  <si>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</si>
  <si>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</si>
  <si>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</si>
  <si>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</si>
  <si>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</si>
  <si>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</si>
  <si>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</si>
  <si>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</si>
  <si>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</si>
  <si>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</si>
  <si>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 Personal de Carácter Transitorio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</si>
  <si>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</si>
  <si>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</si>
  <si>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</si>
  <si>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</si>
  <si>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</si>
  <si>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</si>
  <si>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</si>
  <si>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</si>
  <si>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</si>
  <si>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</si>
  <si>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</si>
  <si>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</si>
  <si>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</si>
  <si>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</si>
  <si>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</si>
  <si>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</si>
  <si>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</si>
  <si>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</si>
  <si>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</si>
  <si>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</si>
  <si>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</si>
  <si>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</si>
  <si>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</si>
  <si>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</si>
  <si>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</si>
  <si>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</si>
  <si>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</si>
  <si>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</si>
  <si>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</si>
  <si>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</si>
  <si>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</si>
  <si>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</si>
  <si>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</si>
  <si>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</si>
  <si>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</si>
  <si>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</si>
  <si>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</si>
  <si>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</si>
  <si>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</si>
  <si>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</si>
  <si>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</si>
  <si>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</si>
  <si>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</si>
  <si>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</si>
  <si>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</si>
  <si>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</si>
  <si>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</si>
  <si>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</si>
  <si>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</si>
  <si>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</si>
  <si>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</si>
  <si>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</si>
  <si>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</si>
  <si>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</si>
  <si>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</si>
  <si>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</si>
  <si>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</si>
  <si>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</si>
  <si>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</si>
  <si>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</si>
  <si>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</si>
  <si>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</si>
  <si>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</si>
  <si>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</si>
  <si>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</si>
  <si>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</si>
  <si>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</si>
  <si>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</si>
  <si>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</si>
  <si>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</si>
  <si>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</si>
  <si>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</si>
  <si>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</si>
  <si>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</si>
  <si>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</si>
  <si>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</si>
  <si>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</si>
  <si>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</si>
  <si>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</si>
  <si>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</si>
  <si>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 e Intelectuales, Industriales y Comerciales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</si>
  <si>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</si>
  <si>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</si>
  <si>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</si>
  <si>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</si>
  <si>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</si>
  <si>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</si>
  <si>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</si>
  <si>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</si>
  <si>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</si>
  <si>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</si>
  <si>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</si>
  <si>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</si>
  <si>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</si>
  <si>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</si>
  <si>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</si>
  <si>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</si>
  <si>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</si>
  <si>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</si>
  <si>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</si>
  <si>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</si>
  <si>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</si>
  <si>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</si>
  <si>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</si>
  <si>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</si>
  <si>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</si>
  <si>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</si>
  <si>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</si>
  <si>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</si>
  <si>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</si>
  <si>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</si>
  <si>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</si>
  <si>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</si>
  <si>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</si>
  <si>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</si>
  <si>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</si>
  <si>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</si>
  <si>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</si>
  <si>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</si>
  <si>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</si>
  <si>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</si>
  <si>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</si>
  <si>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</si>
  <si>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</si>
  <si>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</si>
  <si>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</si>
  <si>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</si>
  <si>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</si>
  <si>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</si>
  <si>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</si>
  <si>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</si>
  <si>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</si>
  <si>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</si>
  <si>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</si>
  <si>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</si>
  <si>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</si>
  <si>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</si>
  <si>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</si>
  <si>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</si>
  <si>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</si>
  <si>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</si>
  <si>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</si>
  <si>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</si>
  <si>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</si>
  <si>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</si>
  <si>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</si>
  <si>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</si>
  <si>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</si>
  <si>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</si>
  <si>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</si>
  <si>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</si>
  <si>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PRODUCTOS DE 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</si>
  <si>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</si>
  <si>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</si>
  <si>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</si>
  <si>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</si>
  <si>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</si>
  <si>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</si>
  <si>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</si>
  <si>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</si>
  <si>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PRODUCTOS DE MINERALES, METALICOS Y NO METALICOS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</si>
  <si>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</si>
  <si>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</si>
  <si>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</si>
  <si>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</si>
  <si>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</si>
  <si>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</si>
  <si>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</si>
  <si>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</si>
  <si>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</si>
  <si>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</si>
  <si>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</si>
  <si>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</si>
  <si>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</si>
  <si>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</si>
  <si>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</si>
  <si>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2.3.6.3.01</t>
  </si>
  <si>
    <t>Productos Ferrosos</t>
  </si>
  <si>
    <t>2.3.6.3.02</t>
  </si>
  <si>
    <t>Productos  No Ferrosos</t>
  </si>
  <si>
    <t>2.3.6.3.03</t>
  </si>
  <si>
    <t>Estructuras Metálicas Acabadas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</si>
  <si>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</si>
  <si>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</si>
  <si>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</si>
  <si>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</si>
  <si>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</si>
  <si>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</si>
  <si>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</si>
  <si>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</si>
  <si>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</si>
  <si>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</si>
  <si>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</si>
  <si>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</si>
  <si>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</si>
  <si>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</si>
  <si>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</si>
  <si>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</si>
  <si>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</si>
  <si>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</si>
  <si>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Insecticidas, Fumigantes y Otros</t>
  </si>
  <si>
    <t>PRODUCTOS Y UTILES VARIOS</t>
  </si>
  <si>
    <t>2.3.9.1.01</t>
  </si>
  <si>
    <t>Material para Limpieza</t>
  </si>
  <si>
    <t>2.3.9.2.01</t>
  </si>
  <si>
    <t xml:space="preserve">Útiles de Escritorio, Oficina e Informática </t>
  </si>
  <si>
    <t>2.3.9.3.01</t>
  </si>
  <si>
    <t>Útiles Menores Médico-Quirúrgicos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</si>
  <si>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</si>
  <si>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</si>
  <si>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</si>
  <si>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</si>
  <si>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</si>
  <si>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</si>
  <si>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</si>
  <si>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</si>
  <si>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</si>
  <si>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</si>
  <si>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</si>
  <si>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</si>
  <si>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</si>
  <si>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</si>
  <si>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</si>
  <si>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</si>
  <si>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Oficina y Estanteria</t>
  </si>
  <si>
    <t>2.6.1.3.01</t>
  </si>
  <si>
    <t>Equipo de Computación</t>
  </si>
  <si>
    <t>2.6.1.4.01</t>
  </si>
  <si>
    <t>Electrodomésticos</t>
  </si>
  <si>
    <t>2.6.1.9.01</t>
  </si>
  <si>
    <t xml:space="preserve">Otros Mobiliarios y Equipos no Identificados 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</si>
  <si>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</si>
  <si>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</si>
  <si>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</si>
  <si>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</si>
  <si>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</si>
  <si>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</si>
  <si>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</si>
  <si>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</si>
  <si>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</si>
  <si>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</si>
  <si>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</si>
  <si>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</si>
  <si>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</si>
  <si>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</si>
  <si>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</si>
  <si>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</si>
  <si>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</si>
  <si>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</si>
  <si>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</si>
  <si>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</si>
  <si>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</si>
  <si>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</si>
  <si>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</si>
  <si>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</si>
  <si>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</si>
  <si>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</si>
  <si>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</si>
  <si>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</si>
  <si>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</si>
  <si>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</si>
  <si>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</si>
  <si>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</si>
  <si>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</si>
  <si>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</si>
  <si>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</si>
  <si>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</si>
  <si>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</si>
  <si>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</si>
  <si>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</si>
  <si>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</si>
  <si>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</si>
  <si>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Encargada de Presupuesto</t>
  </si>
  <si>
    <t>ENERO</t>
  </si>
  <si>
    <t>TOTAL EJECUTADO</t>
  </si>
  <si>
    <t>2.3.7.2.05</t>
  </si>
  <si>
    <t xml:space="preserve">      Elaborado por:</t>
  </si>
  <si>
    <t>FEBRERO</t>
  </si>
  <si>
    <t xml:space="preserve">              EJECUCION PRESUPUESTARIA FEBRERO 2022</t>
  </si>
  <si>
    <t>2.3.6.9.01</t>
  </si>
  <si>
    <t>PRESUPUESTO APROBADO</t>
  </si>
  <si>
    <t>PRESUPUESTO MODIFICADO</t>
  </si>
  <si>
    <t xml:space="preserve">    Encargado  Financiero</t>
  </si>
  <si>
    <t xml:space="preserve">      Lic. Noé Vasquez Camilo</t>
  </si>
  <si>
    <t xml:space="preserve">     Director Administrativo  Financiero</t>
  </si>
  <si>
    <t>Lic. Deysis E. Matos Ferreras</t>
  </si>
  <si>
    <t xml:space="preserve">                        Verificado por:</t>
  </si>
  <si>
    <t xml:space="preserve">    Lic. Jorge A. De Castro</t>
  </si>
  <si>
    <t xml:space="preserve">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</si>
</sst>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right"/>
    </xf>
    <xf numFmtId="164" fontId="2" fillId="0" borderId="0" xfId="1" applyFont="1"/>
    <xf numFmtId="164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3" borderId="4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/>
    </xf>
    <xf numFmtId="49" fontId="4" fillId="4" borderId="4" xfId="2" applyNumberFormat="1" applyFont="1" applyFill="1" applyBorder="1" applyAlignment="1">
      <alignment horizontal="center"/>
    </xf>
    <xf numFmtId="0" fontId="4" fillId="4" borderId="0" xfId="2" applyFont="1" applyFill="1" applyBorder="1" applyAlignment="1"/>
    <xf numFmtId="0" fontId="4" fillId="5" borderId="4" xfId="2" applyFont="1" applyFill="1" applyBorder="1" applyAlignment="1">
      <alignment horizontal="center"/>
    </xf>
    <xf numFmtId="0" fontId="4" fillId="5" borderId="0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left"/>
    </xf>
    <xf numFmtId="0" fontId="4" fillId="0" borderId="4" xfId="2" applyFont="1" applyFill="1" applyBorder="1" applyAlignment="1">
      <alignment horizontal="center"/>
    </xf>
    <xf numFmtId="39" fontId="4" fillId="0" borderId="0" xfId="2" applyNumberFormat="1" applyFont="1" applyFill="1" applyBorder="1" applyAlignment="1">
      <alignment horizontal="left"/>
    </xf>
    <xf numFmtId="0" fontId="5" fillId="0" borderId="4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0" xfId="2" applyNumberFormat="1" applyFont="1" applyFill="1" applyBorder="1" applyAlignment="1">
      <alignment horizontal="left" wrapText="1"/>
    </xf>
    <xf numFmtId="39" fontId="5" fillId="0" borderId="0" xfId="2" applyNumberFormat="1" applyFont="1" applyFill="1" applyBorder="1" applyAlignment="1">
      <alignment horizontal="left" wrapText="1"/>
    </xf>
    <xf numFmtId="39" fontId="4" fillId="2" borderId="0" xfId="2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4" fillId="2" borderId="4" xfId="0" applyFont="1" applyFill="1" applyBorder="1" applyAlignment="1">
      <alignment horizontal="center"/>
    </xf>
    <xf numFmtId="39" fontId="4" fillId="2" borderId="0" xfId="0" applyNumberFormat="1" applyFont="1" applyFill="1" applyBorder="1" applyAlignment="1"/>
    <xf numFmtId="0" fontId="4" fillId="0" borderId="4" xfId="0" applyFont="1" applyFill="1" applyBorder="1" applyAlignment="1">
      <alignment horizontal="center"/>
    </xf>
    <xf numFmtId="39" fontId="4" fillId="0" borderId="0" xfId="0" applyNumberFormat="1" applyFont="1" applyFill="1" applyBorder="1" applyAlignment="1"/>
    <xf numFmtId="0" fontId="5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9" fontId="4" fillId="2" borderId="0" xfId="0" applyNumberFormat="1" applyFont="1" applyFill="1" applyBorder="1" applyAlignment="1">
      <alignment wrapText="1"/>
    </xf>
    <xf numFmtId="0" fontId="4" fillId="5" borderId="4" xfId="0" applyFont="1" applyFill="1" applyBorder="1" applyAlignment="1">
      <alignment horizontal="center"/>
    </xf>
    <xf numFmtId="39" fontId="4" fillId="5" borderId="0" xfId="0" applyNumberFormat="1" applyFont="1" applyFill="1" applyBorder="1" applyAlignment="1"/>
    <xf numFmtId="39" fontId="5" fillId="0" borderId="0" xfId="0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/>
    </xf>
    <xf numFmtId="39" fontId="5" fillId="0" borderId="0" xfId="0" applyNumberFormat="1" applyFont="1" applyBorder="1" applyAlignment="1"/>
    <xf numFmtId="39" fontId="5" fillId="0" borderId="0" xfId="0" applyNumberFormat="1" applyFont="1" applyBorder="1" applyAlignment="1">
      <alignment wrapText="1"/>
    </xf>
    <xf numFmtId="0" fontId="4" fillId="0" borderId="4" xfId="0" applyFont="1" applyBorder="1" applyAlignment="1">
      <alignment horizontal="center"/>
    </xf>
    <xf numFmtId="39" fontId="4" fillId="0" borderId="0" xfId="0" applyNumberFormat="1" applyFont="1" applyBorder="1" applyAlignment="1"/>
    <xf numFmtId="39" fontId="4" fillId="0" borderId="0" xfId="0" applyNumberFormat="1" applyFont="1" applyBorder="1" applyAlignment="1">
      <alignment wrapText="1"/>
    </xf>
    <xf numFmtId="39" fontId="4" fillId="5" borderId="0" xfId="0" applyNumberFormat="1" applyFont="1" applyFill="1" applyBorder="1" applyAlignment="1">
      <alignment wrapText="1"/>
    </xf>
    <xf numFmtId="0" fontId="5" fillId="6" borderId="4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/>
    </xf>
    <xf numFmtId="39" fontId="4" fillId="6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4" fillId="4" borderId="0" xfId="2" applyFont="1" applyFill="1" applyBorder="1" applyAlignment="1">
      <alignment horizontal="left" wrapText="1"/>
    </xf>
    <xf numFmtId="49" fontId="4" fillId="2" borderId="4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center"/>
    </xf>
    <xf numFmtId="39" fontId="4" fillId="6" borderId="0" xfId="0" applyNumberFormat="1" applyFont="1" applyFill="1" applyBorder="1" applyAlignment="1">
      <alignment horizontal="center"/>
    </xf>
    <xf numFmtId="164" fontId="2" fillId="0" borderId="0" xfId="1" applyFont="1" applyFill="1"/>
    <xf numFmtId="0" fontId="4" fillId="4" borderId="0" xfId="2" applyFont="1" applyFill="1" applyBorder="1" applyAlignment="1">
      <alignment wrapText="1"/>
    </xf>
    <xf numFmtId="49" fontId="4" fillId="7" borderId="4" xfId="2" applyNumberFormat="1" applyFont="1" applyFill="1" applyBorder="1" applyAlignment="1">
      <alignment horizontal="center"/>
    </xf>
    <xf numFmtId="0" fontId="4" fillId="7" borderId="0" xfId="2" applyFont="1" applyFill="1" applyBorder="1" applyAlignment="1">
      <alignment horizontal="left" wrapText="1"/>
    </xf>
    <xf numFmtId="39" fontId="4" fillId="0" borderId="0" xfId="0" applyNumberFormat="1" applyFont="1" applyFill="1" applyBorder="1" applyAlignment="1">
      <alignment wrapText="1"/>
    </xf>
    <xf numFmtId="49" fontId="4" fillId="6" borderId="4" xfId="2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0" xfId="0" applyFont="1" applyFill="1" applyBorder="1" applyAlignment="1"/>
    <xf numFmtId="0" fontId="4" fillId="3" borderId="6" xfId="0" applyFont="1" applyFill="1" applyBorder="1" applyAlignment="1">
      <alignment horizontal="left"/>
    </xf>
    <xf numFmtId="39" fontId="4" fillId="3" borderId="7" xfId="0" applyNumberFormat="1" applyFont="1" applyFill="1" applyBorder="1" applyAlignment="1">
      <alignment horizontal="center"/>
    </xf>
    <xf numFmtId="164" fontId="6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5" fillId="0" borderId="0" xfId="0" applyNumberFormat="1" applyFont="1" applyFill="1" applyBorder="1" applyAlignment="1">
      <alignment horizontal="left"/>
    </xf>
    <xf numFmtId="39" fontId="5" fillId="0" borderId="4" xfId="1" applyNumberFormat="1" applyFont="1" applyFill="1" applyBorder="1" applyAlignment="1"/>
    <xf numFmtId="39" fontId="4" fillId="3" borderId="4" xfId="1" applyNumberFormat="1" applyFont="1" applyFill="1" applyBorder="1" applyAlignment="1"/>
    <xf numFmtId="39" fontId="4" fillId="4" borderId="4" xfId="1" applyNumberFormat="1" applyFont="1" applyFill="1" applyBorder="1" applyAlignment="1"/>
    <xf numFmtId="39" fontId="4" fillId="5" borderId="4" xfId="1" applyNumberFormat="1" applyFont="1" applyFill="1" applyBorder="1" applyAlignment="1"/>
    <xf numFmtId="39" fontId="4" fillId="2" borderId="5" xfId="1" applyNumberFormat="1" applyFont="1" applyFill="1" applyBorder="1" applyAlignment="1"/>
    <xf numFmtId="39" fontId="4" fillId="0" borderId="5" xfId="1" applyNumberFormat="1" applyFont="1" applyFill="1" applyBorder="1" applyAlignment="1"/>
    <xf numFmtId="39" fontId="5" fillId="0" borderId="5" xfId="1" applyNumberFormat="1" applyFont="1" applyFill="1" applyBorder="1" applyAlignment="1">
      <alignment wrapText="1"/>
    </xf>
    <xf numFmtId="39" fontId="4" fillId="0" borderId="5" xfId="1" applyNumberFormat="1" applyFont="1" applyFill="1" applyBorder="1" applyAlignment="1">
      <alignment wrapText="1"/>
    </xf>
    <xf numFmtId="39" fontId="5" fillId="0" borderId="5" xfId="1" applyNumberFormat="1" applyFont="1" applyFill="1" applyBorder="1" applyAlignment="1"/>
    <xf numFmtId="39" fontId="4" fillId="2" borderId="5" xfId="1" applyNumberFormat="1" applyFont="1" applyFill="1" applyBorder="1" applyAlignment="1">
      <alignment wrapText="1"/>
    </xf>
    <xf numFmtId="39" fontId="4" fillId="5" borderId="5" xfId="1" applyNumberFormat="1" applyFont="1" applyFill="1" applyBorder="1" applyAlignment="1"/>
    <xf numFmtId="164" fontId="3" fillId="0" borderId="0" xfId="1" applyFont="1"/>
    <xf numFmtId="164" fontId="3" fillId="0" borderId="0" xfId="0" applyNumberFormat="1" applyFont="1"/>
    <xf numFmtId="39" fontId="5" fillId="0" borderId="4" xfId="0" applyNumberFormat="1" applyFont="1" applyFill="1" applyBorder="1" applyAlignment="1"/>
    <xf numFmtId="39" fontId="5" fillId="0" borderId="4" xfId="0" applyNumberFormat="1" applyFont="1" applyBorder="1" applyAlignment="1"/>
    <xf numFmtId="39" fontId="4" fillId="2" borderId="4" xfId="1" applyNumberFormat="1" applyFont="1" applyFill="1" applyBorder="1" applyAlignment="1"/>
    <xf numFmtId="39" fontId="4" fillId="0" borderId="4" xfId="1" applyNumberFormat="1" applyFont="1" applyFill="1" applyBorder="1" applyAlignment="1"/>
    <xf numFmtId="39" fontId="2" fillId="0" borderId="4" xfId="0" applyNumberFormat="1" applyFont="1" applyFill="1" applyBorder="1" applyAlignment="1"/>
    <xf numFmtId="39" fontId="5" fillId="0" borderId="9" xfId="1" applyNumberFormat="1" applyFont="1" applyFill="1" applyBorder="1" applyAlignment="1"/>
    <xf numFmtId="39" fontId="5" fillId="0" borderId="4" xfId="1" applyNumberFormat="1" applyFont="1" applyFill="1" applyBorder="1" applyAlignment="1">
      <alignment wrapText="1"/>
    </xf>
    <xf numFmtId="39" fontId="4" fillId="0" borderId="9" xfId="1" applyNumberFormat="1" applyFont="1" applyFill="1" applyBorder="1" applyAlignment="1"/>
    <xf numFmtId="39" fontId="4" fillId="0" borderId="4" xfId="1" applyNumberFormat="1" applyFont="1" applyFill="1" applyBorder="1" applyAlignment="1">
      <alignment wrapText="1"/>
    </xf>
    <xf numFmtId="39" fontId="4" fillId="2" borderId="4" xfId="1" applyNumberFormat="1" applyFont="1" applyFill="1" applyBorder="1" applyAlignment="1">
      <alignment wrapText="1"/>
    </xf>
    <xf numFmtId="39" fontId="5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>
      <alignment wrapText="1"/>
    </xf>
    <xf numFmtId="39" fontId="4" fillId="0" borderId="4" xfId="1" applyNumberFormat="1" applyFont="1" applyBorder="1" applyAlignment="1"/>
    <xf numFmtId="39" fontId="4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5" xfId="1" applyNumberFormat="1" applyFont="1" applyBorder="1" applyAlignment="1"/>
    <xf numFmtId="39" fontId="4" fillId="5" borderId="4" xfId="1" applyNumberFormat="1" applyFont="1" applyFill="1" applyBorder="1" applyAlignment="1">
      <alignment wrapText="1"/>
    </xf>
    <xf numFmtId="39" fontId="4" fillId="5" borderId="5" xfId="1" applyNumberFormat="1" applyFont="1" applyFill="1" applyBorder="1" applyAlignment="1">
      <alignment wrapText="1"/>
    </xf>
    <xf numFmtId="39" fontId="5" fillId="0" borderId="9" xfId="1" applyNumberFormat="1" applyFont="1" applyBorder="1" applyAlignment="1"/>
    <xf numFmtId="39" fontId="4" fillId="6" borderId="4" xfId="1" applyNumberFormat="1" applyFont="1" applyFill="1" applyBorder="1" applyAlignment="1"/>
    <xf numFmtId="39" fontId="5" fillId="6" borderId="4" xfId="1" applyNumberFormat="1" applyFont="1" applyFill="1" applyBorder="1" applyAlignment="1">
      <alignment wrapText="1"/>
    </xf>
    <xf numFmtId="39" fontId="5" fillId="6" borderId="5" xfId="1" applyNumberFormat="1" applyFont="1" applyFill="1" applyBorder="1" applyAlignment="1">
      <alignment wrapText="1"/>
    </xf>
    <xf numFmtId="39" fontId="4" fillId="4" borderId="5" xfId="1" applyNumberFormat="1" applyFont="1" applyFill="1" applyBorder="1" applyAlignment="1"/>
    <xf numFmtId="39" fontId="5" fillId="6" borderId="4" xfId="1" applyNumberFormat="1" applyFont="1" applyFill="1" applyBorder="1" applyAlignment="1"/>
    <xf numFmtId="39" fontId="5" fillId="6" borderId="5" xfId="1" applyNumberFormat="1" applyFont="1" applyFill="1" applyBorder="1" applyAlignment="1"/>
    <xf numFmtId="39" fontId="4" fillId="6" borderId="5" xfId="1" applyNumberFormat="1" applyFont="1" applyFill="1" applyBorder="1" applyAlignment="1"/>
    <xf numFmtId="39" fontId="4" fillId="7" borderId="4" xfId="1" applyNumberFormat="1" applyFont="1" applyFill="1" applyBorder="1" applyAlignment="1"/>
    <xf numFmtId="39" fontId="4" fillId="7" borderId="5" xfId="1" applyNumberFormat="1" applyFont="1" applyFill="1" applyBorder="1" applyAlignment="1"/>
    <xf numFmtId="39" fontId="5" fillId="3" borderId="4" xfId="1" applyNumberFormat="1" applyFont="1" applyFill="1" applyBorder="1" applyAlignment="1"/>
    <xf numFmtId="39" fontId="5" fillId="3" borderId="5" xfId="1" applyNumberFormat="1" applyFont="1" applyFill="1" applyBorder="1" applyAlignment="1"/>
    <xf numFmtId="39" fontId="4" fillId="3" borderId="6" xfId="1" applyNumberFormat="1" applyFont="1" applyFill="1" applyBorder="1" applyAlignment="1"/>
    <xf numFmtId="39" fontId="4" fillId="3" borderId="8" xfId="1" applyNumberFormat="1" applyFont="1" applyFill="1" applyBorder="1" applyAlignment="1"/>
    <xf numFmtId="39" fontId="4" fillId="6" borderId="0" xfId="0" applyNumberFormat="1" applyFont="1" applyFill="1" applyBorder="1" applyAlignment="1">
      <alignment horizontal="left" wrapText="1"/>
    </xf>
    <xf numFmtId="0" fontId="4" fillId="6" borderId="0" xfId="2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/>
    </xf>
    <xf numFmtId="39" fontId="4" fillId="4" borderId="0" xfId="0" applyNumberFormat="1" applyFont="1" applyFill="1" applyBorder="1" applyAlignment="1">
      <alignment horizontal="center"/>
    </xf>
    <xf numFmtId="39" fontId="5" fillId="4" borderId="4" xfId="1" applyNumberFormat="1" applyFont="1" applyFill="1" applyBorder="1" applyAlignment="1"/>
    <xf numFmtId="39" fontId="5" fillId="4" borderId="5" xfId="1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1327151</xdr:colOff>
      <xdr:row>0</xdr:row>
      <xdr:rowOff>0</xdr:rowOff>
    </xdr:from>
    <xdr:to>
      <xdr:col>4</xdr:col>
      <xdr:colOff>1028700</xdr:colOff>
      <xdr:row>4</xdr:row>
      <xdr:rowOff>98425</xdr:rowOff>
    </xdr:to>
    <xdr:pic>
      <xdr:nvPicPr>
        <xdr:cNvPr id="2" name="Imagen 1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526" y="0"/>
          <a:ext cx="1114424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7"/>
  <sheetViews>
    <sheetView tabSelected="1" view="pageBreakPreview" topLeftCell="A129" zoomScale="60" zoomScaleNormal="100" workbookViewId="0">
      <selection activeCell="C175" sqref="C175"/>
    </sheetView>
  </sheetViews>
  <sheetFormatPr baseColWidth="10" defaultColWidth="11.42578125" defaultRowHeight="12.75" x14ac:dyDescent="0.2"/>
  <cols>
    <col min="1" max="1" width="2.85546875" style="1" customWidth="1"/>
    <col min="2" max="2" width="11.42578125" style="1" customWidth="1"/>
    <col min="3" max="3" width="47.85546875" style="1" customWidth="1"/>
    <col min="4" max="4" width="21.140625" style="1" customWidth="1"/>
    <col min="5" max="5" width="20.140625" style="124" customWidth="1"/>
    <col min="6" max="7" width="19" style="124" customWidth="1"/>
    <col min="8" max="8" width="19.42578125" style="124" customWidth="1"/>
    <col min="9" max="9" width="11.42578125" style="4"/>
    <col min="10" max="10" width="14.85546875" style="4" bestFit="1" customWidth="1"/>
    <col min="11" max="11" width="19" style="4" customWidth="1"/>
    <col min="12" max="12" width="11.5703125" style="4" bestFit="1" customWidth="1"/>
    <col min="13" max="13" width="12.85546875" style="1" bestFit="1" customWidth="1"/>
    <col min="14" max="14" width="11.5703125" style="1" bestFit="1" customWidth="1"/>
    <col min="15" max="15" width="13" style="1" bestFit="1" customWidth="1"/>
    <col min="16" max="16384" width="11.42578125" style="1"/>
  </cols>
  <sheetData>
    <row r="1" spans="2:8" x14ac:dyDescent="0.2">
      <c r="C1" s="2"/>
      <c r="D1" s="2"/>
    </row>
    <row r="2" spans="2:8" x14ac:dyDescent="0.2">
      <c r="C2" s="129"/>
      <c r="D2" s="129"/>
      <c r="E2" s="129"/>
      <c r="F2" s="129"/>
      <c r="G2" s="129"/>
      <c r="H2" s="129"/>
    </row>
    <row r="3" spans="2:8" x14ac:dyDescent="0.2">
      <c r="C3" s="129"/>
      <c r="D3" s="129"/>
      <c r="E3" s="129"/>
      <c r="F3" s="129"/>
      <c r="G3" s="129"/>
      <c r="H3" s="129"/>
    </row>
    <row r="4" spans="2:8" ht="12" customHeight="1" x14ac:dyDescent="0.2">
      <c r="C4" s="2"/>
      <c r="D4" s="2"/>
    </row>
    <row r="5" spans="2:8" ht="16.5" customHeight="1" x14ac:dyDescent="0.2">
      <c r="B5" s="129" t="s">
        <v>0</v>
      </c>
      <c r="C5" s="129"/>
      <c r="D5" s="129"/>
      <c r="E5" s="129"/>
      <c r="F5" s="129"/>
      <c r="G5" s="129"/>
      <c r="H5" s="129"/>
    </row>
    <row r="6" spans="2:8" ht="15" customHeight="1" x14ac:dyDescent="0.2">
      <c r="B6" s="129" t="s">
        <v>291</v>
      </c>
      <c r="C6" s="129"/>
      <c r="D6" s="129"/>
      <c r="E6" s="129"/>
      <c r="F6" s="129"/>
      <c r="G6" s="129"/>
      <c r="H6" s="129"/>
    </row>
    <row r="7" spans="2:8" ht="15" customHeight="1" x14ac:dyDescent="0.2">
      <c r="B7" s="130" t="s">
        <v>1</v>
      </c>
      <c r="C7" s="130"/>
      <c r="D7" s="130"/>
      <c r="E7" s="130"/>
      <c r="F7" s="130"/>
      <c r="G7" s="130"/>
      <c r="H7" s="130"/>
    </row>
    <row r="8" spans="2:8" x14ac:dyDescent="0.2">
      <c r="B8" s="6"/>
      <c r="C8" s="7"/>
      <c r="D8" s="7"/>
      <c r="E8" s="8"/>
      <c r="F8" s="6"/>
      <c r="G8" s="9"/>
      <c r="H8" s="9"/>
    </row>
    <row r="9" spans="2:8" ht="25.5" x14ac:dyDescent="0.2">
      <c r="B9" s="10" t="s">
        <v>2</v>
      </c>
      <c r="C9" s="7" t="s">
        <v>3</v>
      </c>
      <c r="D9" s="10" t="s">
        <v>293</v>
      </c>
      <c r="E9" s="10" t="s">
        <v>294</v>
      </c>
      <c r="F9" s="10" t="s">
        <v>286</v>
      </c>
      <c r="G9" s="11" t="s">
        <v>290</v>
      </c>
      <c r="H9" s="11" t="s">
        <v>287</v>
      </c>
    </row>
    <row r="10" spans="2:8" ht="22.5" customHeight="1" x14ac:dyDescent="0.2">
      <c r="B10" s="12">
        <v>11</v>
      </c>
      <c r="C10" s="13" t="s">
        <v>4</v>
      </c>
      <c r="D10" s="72">
        <f>+D11+D171+D185+D199</f>
        <v>701381669</v>
      </c>
      <c r="E10" s="72">
        <f t="shared" ref="E10:H10" si="0">+E11+E171+E185+E199</f>
        <v>901881669</v>
      </c>
      <c r="F10" s="72">
        <f>+F11+F171+F185+F199</f>
        <v>44854613.731835134</v>
      </c>
      <c r="G10" s="72">
        <f>+G11+G171+G185+G199</f>
        <v>55179504.955121681</v>
      </c>
      <c r="H10" s="72">
        <f t="shared" si="0"/>
        <v>100034118.68695685</v>
      </c>
    </row>
    <row r="11" spans="2:8" ht="19.5" customHeight="1" x14ac:dyDescent="0.2">
      <c r="B11" s="14" t="s">
        <v>5</v>
      </c>
      <c r="C11" s="15" t="s">
        <v>6</v>
      </c>
      <c r="D11" s="73">
        <f t="shared" ref="D11:H11" si="1">+D12+D44+D88+D146+D151</f>
        <v>602632629</v>
      </c>
      <c r="E11" s="73">
        <f t="shared" si="1"/>
        <v>782689195</v>
      </c>
      <c r="F11" s="73">
        <f t="shared" si="1"/>
        <v>36318893.015981138</v>
      </c>
      <c r="G11" s="73">
        <f t="shared" si="1"/>
        <v>46270717.260690145</v>
      </c>
      <c r="H11" s="73">
        <f t="shared" si="1"/>
        <v>82589610.27667132</v>
      </c>
    </row>
    <row r="12" spans="2:8" ht="14.25" customHeight="1" x14ac:dyDescent="0.2">
      <c r="B12" s="16">
        <v>21</v>
      </c>
      <c r="C12" s="17" t="s">
        <v>7</v>
      </c>
      <c r="D12" s="74">
        <f>+D13+D26+D30+D35+D40</f>
        <v>485316189</v>
      </c>
      <c r="E12" s="74">
        <f>+E13+E26+E30+E35+E40</f>
        <v>473406110</v>
      </c>
      <c r="F12" s="74">
        <f>+F13+F26+F30+F35+F40</f>
        <v>32449319.085846778</v>
      </c>
      <c r="G12" s="74">
        <f>+G13+G26+G30+G35+G40</f>
        <v>28829888.544201415</v>
      </c>
      <c r="H12" s="74">
        <f>+H13+H26+H30+H35+H40</f>
        <v>61279207.630048208</v>
      </c>
    </row>
    <row r="13" spans="2:8" ht="15.75" customHeight="1" x14ac:dyDescent="0.2">
      <c r="B13" s="18">
        <v>211</v>
      </c>
      <c r="C13" s="19" t="s">
        <v>8</v>
      </c>
      <c r="D13" s="86">
        <f>+D14+D16+D20+D22+D23+D25</f>
        <v>392132629</v>
      </c>
      <c r="E13" s="86">
        <f>+E14+E16+E20+E22+E23+E25</f>
        <v>371615218</v>
      </c>
      <c r="F13" s="86">
        <f>+F14+F16+F20+F22+F23+F25</f>
        <v>25525406.527554218</v>
      </c>
      <c r="G13" s="75">
        <f>+G14+G16+G20+G22+G23+G25</f>
        <v>21893072.805348407</v>
      </c>
      <c r="H13" s="75">
        <f>+H14+H16+H20+H22+H23+H25</f>
        <v>47418479.332902633</v>
      </c>
    </row>
    <row r="14" spans="2:8" x14ac:dyDescent="0.2">
      <c r="B14" s="20">
        <v>2111</v>
      </c>
      <c r="C14" s="21" t="s">
        <v>9</v>
      </c>
      <c r="D14" s="87">
        <f>+D15</f>
        <v>259737035</v>
      </c>
      <c r="E14" s="87">
        <f>+E15</f>
        <v>300000000</v>
      </c>
      <c r="F14" s="87">
        <f>+F15</f>
        <v>19797409.24755422</v>
      </c>
      <c r="G14" s="76">
        <f>+G15</f>
        <v>19961110.625348408</v>
      </c>
      <c r="H14" s="76">
        <f>+H15</f>
        <v>39758519.872902632</v>
      </c>
    </row>
    <row r="15" spans="2:8" x14ac:dyDescent="0.2">
      <c r="B15" s="22" t="s">
        <v>10</v>
      </c>
      <c r="C15" s="23" t="s">
        <v>11</v>
      </c>
      <c r="D15" s="88">
        <v>259737035</v>
      </c>
      <c r="E15" s="89">
        <v>300000000</v>
      </c>
      <c r="F15" s="90">
        <v>19797409.24755422</v>
      </c>
      <c r="G15" s="77">
        <v>19961110.625348408</v>
      </c>
      <c r="H15" s="77">
        <f>+F15+G15</f>
        <v>39758519.872902632</v>
      </c>
    </row>
    <row r="16" spans="2:8" ht="13.5" customHeight="1" x14ac:dyDescent="0.2">
      <c r="B16" s="20">
        <v>2112</v>
      </c>
      <c r="C16" s="24" t="s">
        <v>12</v>
      </c>
      <c r="D16" s="87">
        <f>SUM(D17:D19)</f>
        <v>2500000</v>
      </c>
      <c r="E16" s="91">
        <f>SUM(E17:E19)</f>
        <v>3500000</v>
      </c>
      <c r="F16" s="92">
        <f>SUM(F17:F19)</f>
        <v>306771.20000000001</v>
      </c>
      <c r="G16" s="78">
        <f>SUM(G17:G19)</f>
        <v>306771.20000000001</v>
      </c>
      <c r="H16" s="78">
        <f t="shared" ref="H16" si="2">SUM(H17:H19)</f>
        <v>613542.40000000002</v>
      </c>
    </row>
    <row r="17" spans="2:8" x14ac:dyDescent="0.2">
      <c r="B17" s="22" t="s">
        <v>13</v>
      </c>
      <c r="C17" s="25" t="s">
        <v>14</v>
      </c>
      <c r="D17" s="84">
        <v>500000</v>
      </c>
      <c r="E17" s="89">
        <v>1000000</v>
      </c>
      <c r="F17" s="90">
        <v>50000</v>
      </c>
      <c r="G17" s="77">
        <v>50000</v>
      </c>
      <c r="H17" s="77">
        <f>+F17+G17</f>
        <v>100000</v>
      </c>
    </row>
    <row r="18" spans="2:8" x14ac:dyDescent="0.2">
      <c r="B18" s="22" t="s">
        <v>15</v>
      </c>
      <c r="C18" s="23" t="s">
        <v>16</v>
      </c>
      <c r="D18" s="84">
        <v>2000000</v>
      </c>
      <c r="E18" s="89">
        <v>2000000</v>
      </c>
      <c r="F18" s="71">
        <v>256771.20000000001</v>
      </c>
      <c r="G18" s="79">
        <v>256771.20000000001</v>
      </c>
      <c r="H18" s="77">
        <f>+F18+G18</f>
        <v>513542.40000000002</v>
      </c>
    </row>
    <row r="19" spans="2:8" x14ac:dyDescent="0.2">
      <c r="B19" s="22" t="s">
        <v>17</v>
      </c>
      <c r="C19" s="23" t="s">
        <v>18</v>
      </c>
      <c r="D19" s="71">
        <v>0</v>
      </c>
      <c r="E19" s="89">
        <v>500000</v>
      </c>
      <c r="F19" s="71">
        <v>0</v>
      </c>
      <c r="G19" s="79">
        <v>0</v>
      </c>
      <c r="H19" s="77">
        <f>+F19+G19</f>
        <v>0</v>
      </c>
    </row>
    <row r="20" spans="2:8" x14ac:dyDescent="0.2">
      <c r="B20" s="20">
        <v>2113</v>
      </c>
      <c r="C20" s="24" t="s">
        <v>19</v>
      </c>
      <c r="D20" s="87">
        <f t="shared" ref="D20:H20" si="3">+D21</f>
        <v>0</v>
      </c>
      <c r="E20" s="91">
        <f t="shared" si="3"/>
        <v>7000000</v>
      </c>
      <c r="F20" s="87">
        <f t="shared" si="3"/>
        <v>0</v>
      </c>
      <c r="G20" s="76">
        <f t="shared" si="3"/>
        <v>0</v>
      </c>
      <c r="H20" s="76">
        <f t="shared" si="3"/>
        <v>0</v>
      </c>
    </row>
    <row r="21" spans="2:8" x14ac:dyDescent="0.2">
      <c r="B21" s="22" t="s">
        <v>20</v>
      </c>
      <c r="C21" s="25" t="s">
        <v>19</v>
      </c>
      <c r="D21" s="71">
        <v>0</v>
      </c>
      <c r="E21" s="71">
        <v>7000000</v>
      </c>
      <c r="F21" s="90">
        <v>0</v>
      </c>
      <c r="G21" s="77">
        <v>0</v>
      </c>
      <c r="H21" s="77">
        <f>+F21+G21</f>
        <v>0</v>
      </c>
    </row>
    <row r="22" spans="2:8" x14ac:dyDescent="0.2">
      <c r="B22" s="20">
        <v>2114</v>
      </c>
      <c r="C22" s="21" t="s">
        <v>21</v>
      </c>
      <c r="D22" s="87">
        <v>19428086</v>
      </c>
      <c r="E22" s="87">
        <v>20000000</v>
      </c>
      <c r="F22" s="87">
        <v>132614.13</v>
      </c>
      <c r="G22" s="76">
        <v>0</v>
      </c>
      <c r="H22" s="76">
        <f>+F22+G22</f>
        <v>132614.13</v>
      </c>
    </row>
    <row r="23" spans="2:8" x14ac:dyDescent="0.2">
      <c r="B23" s="20">
        <v>2115</v>
      </c>
      <c r="C23" s="21" t="s">
        <v>22</v>
      </c>
      <c r="D23" s="87">
        <f>+D24</f>
        <v>66767508</v>
      </c>
      <c r="E23" s="87">
        <f>+E24</f>
        <v>23115218</v>
      </c>
      <c r="F23" s="87">
        <f>+F24</f>
        <v>1508002.7699999998</v>
      </c>
      <c r="G23" s="76">
        <f>+G24</f>
        <v>1580677.63</v>
      </c>
      <c r="H23" s="76">
        <f t="shared" ref="H23" si="4">+H24</f>
        <v>3088680.3999999994</v>
      </c>
    </row>
    <row r="24" spans="2:8" x14ac:dyDescent="0.2">
      <c r="B24" s="22" t="s">
        <v>23</v>
      </c>
      <c r="C24" s="23" t="s">
        <v>24</v>
      </c>
      <c r="D24" s="71">
        <v>66767508</v>
      </c>
      <c r="E24" s="71">
        <v>23115218</v>
      </c>
      <c r="F24" s="71">
        <v>1508002.7699999998</v>
      </c>
      <c r="G24" s="79">
        <v>1580677.63</v>
      </c>
      <c r="H24" s="79">
        <f>+F24+G24</f>
        <v>3088680.3999999994</v>
      </c>
    </row>
    <row r="25" spans="2:8" x14ac:dyDescent="0.2">
      <c r="B25" s="20">
        <v>2116</v>
      </c>
      <c r="C25" s="21" t="s">
        <v>25</v>
      </c>
      <c r="D25" s="87">
        <v>43700000</v>
      </c>
      <c r="E25" s="87">
        <v>18000000</v>
      </c>
      <c r="F25" s="87">
        <v>3780609.18</v>
      </c>
      <c r="G25" s="76">
        <v>44513.35</v>
      </c>
      <c r="H25" s="76">
        <f>+F25+G25</f>
        <v>3825122.5300000003</v>
      </c>
    </row>
    <row r="26" spans="2:8" x14ac:dyDescent="0.2">
      <c r="B26" s="18">
        <v>212</v>
      </c>
      <c r="C26" s="26" t="s">
        <v>26</v>
      </c>
      <c r="D26" s="86">
        <f>+D27</f>
        <v>38700000</v>
      </c>
      <c r="E26" s="86">
        <f>+E27</f>
        <v>38307332</v>
      </c>
      <c r="F26" s="86">
        <f t="shared" ref="F26:H26" si="5">+F27</f>
        <v>3772809.4082925627</v>
      </c>
      <c r="G26" s="75">
        <f t="shared" si="5"/>
        <v>3689681.7</v>
      </c>
      <c r="H26" s="75">
        <f t="shared" si="5"/>
        <v>7462491.1082925629</v>
      </c>
    </row>
    <row r="27" spans="2:8" x14ac:dyDescent="0.2">
      <c r="B27" s="20">
        <v>2122</v>
      </c>
      <c r="C27" s="21" t="s">
        <v>27</v>
      </c>
      <c r="D27" s="87">
        <f t="shared" ref="D27:H27" si="6">SUM(D28:D29)</f>
        <v>38700000</v>
      </c>
      <c r="E27" s="87">
        <f t="shared" si="6"/>
        <v>38307332</v>
      </c>
      <c r="F27" s="87">
        <f t="shared" si="6"/>
        <v>3772809.4082925627</v>
      </c>
      <c r="G27" s="76">
        <f t="shared" si="6"/>
        <v>3689681.7</v>
      </c>
      <c r="H27" s="76">
        <f t="shared" si="6"/>
        <v>7462491.1082925629</v>
      </c>
    </row>
    <row r="28" spans="2:8" x14ac:dyDescent="0.2">
      <c r="B28" s="22" t="s">
        <v>28</v>
      </c>
      <c r="C28" s="23" t="s">
        <v>29</v>
      </c>
      <c r="D28" s="71">
        <v>300000</v>
      </c>
      <c r="E28" s="71">
        <v>1000000</v>
      </c>
      <c r="F28" s="71">
        <v>0</v>
      </c>
      <c r="G28" s="79">
        <v>0</v>
      </c>
      <c r="H28" s="79">
        <f>+F28+G28</f>
        <v>0</v>
      </c>
    </row>
    <row r="29" spans="2:8" x14ac:dyDescent="0.2">
      <c r="B29" s="27" t="s">
        <v>30</v>
      </c>
      <c r="C29" s="28" t="s">
        <v>31</v>
      </c>
      <c r="D29" s="71">
        <v>38400000</v>
      </c>
      <c r="E29" s="71">
        <v>37307332</v>
      </c>
      <c r="F29" s="71">
        <v>3772809.4082925627</v>
      </c>
      <c r="G29" s="79">
        <v>3689681.7</v>
      </c>
      <c r="H29" s="79">
        <f>+F29+G29</f>
        <v>7462491.1082925629</v>
      </c>
    </row>
    <row r="30" spans="2:8" x14ac:dyDescent="0.2">
      <c r="B30" s="29">
        <v>213</v>
      </c>
      <c r="C30" s="30" t="s">
        <v>32</v>
      </c>
      <c r="D30" s="86">
        <f t="shared" ref="D30:H30" si="7">+D31+D33</f>
        <v>6120000</v>
      </c>
      <c r="E30" s="86">
        <f t="shared" si="7"/>
        <v>6120000</v>
      </c>
      <c r="F30" s="86">
        <f t="shared" si="7"/>
        <v>315558.75</v>
      </c>
      <c r="G30" s="75">
        <f t="shared" si="7"/>
        <v>333008.75</v>
      </c>
      <c r="H30" s="75">
        <f t="shared" si="7"/>
        <v>648567.5</v>
      </c>
    </row>
    <row r="31" spans="2:8" x14ac:dyDescent="0.2">
      <c r="B31" s="31">
        <v>2131</v>
      </c>
      <c r="C31" s="32" t="s">
        <v>33</v>
      </c>
      <c r="D31" s="87">
        <f>+D32</f>
        <v>3000000</v>
      </c>
      <c r="E31" s="87">
        <f>+E32</f>
        <v>3000000</v>
      </c>
      <c r="F31" s="87">
        <f>+F32</f>
        <v>0</v>
      </c>
      <c r="G31" s="76">
        <f>+G32</f>
        <v>17450</v>
      </c>
      <c r="H31" s="76">
        <f>+H32</f>
        <v>17450</v>
      </c>
    </row>
    <row r="32" spans="2:8" ht="13.5" customHeight="1" x14ac:dyDescent="0.2">
      <c r="B32" s="27" t="s">
        <v>34</v>
      </c>
      <c r="C32" s="28" t="s">
        <v>35</v>
      </c>
      <c r="D32" s="71">
        <v>3000000</v>
      </c>
      <c r="E32" s="71">
        <v>3000000</v>
      </c>
      <c r="F32" s="71">
        <v>0</v>
      </c>
      <c r="G32" s="79">
        <v>17450</v>
      </c>
      <c r="H32" s="79">
        <f>+F32+G32</f>
        <v>17450</v>
      </c>
    </row>
    <row r="33" spans="2:15" x14ac:dyDescent="0.2">
      <c r="B33" s="31">
        <v>2132</v>
      </c>
      <c r="C33" s="32" t="s">
        <v>36</v>
      </c>
      <c r="D33" s="87">
        <v>3120000</v>
      </c>
      <c r="E33" s="87">
        <v>3120000</v>
      </c>
      <c r="F33" s="87">
        <f>+F34</f>
        <v>315558.75</v>
      </c>
      <c r="G33" s="76">
        <f>+G34</f>
        <v>315558.75</v>
      </c>
      <c r="H33" s="76">
        <f>+H34</f>
        <v>631117.5</v>
      </c>
    </row>
    <row r="34" spans="2:15" x14ac:dyDescent="0.2">
      <c r="B34" s="27" t="s">
        <v>37</v>
      </c>
      <c r="C34" s="28" t="s">
        <v>38</v>
      </c>
      <c r="D34" s="71">
        <v>3120000</v>
      </c>
      <c r="E34" s="71">
        <v>3120000</v>
      </c>
      <c r="F34" s="71">
        <v>315558.75</v>
      </c>
      <c r="G34" s="79">
        <v>315558.75</v>
      </c>
      <c r="H34" s="79">
        <f>+F34+G34</f>
        <v>631117.5</v>
      </c>
    </row>
    <row r="35" spans="2:15" x14ac:dyDescent="0.2">
      <c r="B35" s="29">
        <v>214</v>
      </c>
      <c r="C35" s="30" t="s">
        <v>39</v>
      </c>
      <c r="D35" s="86">
        <f>+D36+D37</f>
        <v>0</v>
      </c>
      <c r="E35" s="86">
        <f>+E36+E37</f>
        <v>8000000</v>
      </c>
      <c r="F35" s="86">
        <f t="shared" ref="F35:H35" si="8">+F36+F37</f>
        <v>0</v>
      </c>
      <c r="G35" s="75">
        <f t="shared" si="8"/>
        <v>0</v>
      </c>
      <c r="H35" s="75">
        <f t="shared" si="8"/>
        <v>0</v>
      </c>
    </row>
    <row r="36" spans="2:15" x14ac:dyDescent="0.2">
      <c r="B36" s="27" t="s">
        <v>40</v>
      </c>
      <c r="C36" s="33" t="s">
        <v>41</v>
      </c>
      <c r="D36" s="71">
        <v>0</v>
      </c>
      <c r="E36" s="71">
        <v>4000000</v>
      </c>
      <c r="F36" s="71">
        <v>0</v>
      </c>
      <c r="G36" s="79">
        <v>0</v>
      </c>
      <c r="H36" s="79">
        <f>+F36+G36</f>
        <v>0</v>
      </c>
    </row>
    <row r="37" spans="2:15" x14ac:dyDescent="0.2">
      <c r="B37" s="31">
        <v>2142</v>
      </c>
      <c r="C37" s="34" t="s">
        <v>42</v>
      </c>
      <c r="D37" s="87">
        <f t="shared" ref="D37:H37" si="9">SUM(D38:D39)</f>
        <v>0</v>
      </c>
      <c r="E37" s="87">
        <f t="shared" si="9"/>
        <v>4000000</v>
      </c>
      <c r="F37" s="87">
        <f t="shared" si="9"/>
        <v>0</v>
      </c>
      <c r="G37" s="76">
        <f t="shared" si="9"/>
        <v>0</v>
      </c>
      <c r="H37" s="76">
        <f t="shared" si="9"/>
        <v>0</v>
      </c>
    </row>
    <row r="38" spans="2:15" x14ac:dyDescent="0.2">
      <c r="B38" s="27" t="s">
        <v>43</v>
      </c>
      <c r="C38" s="33" t="s">
        <v>44</v>
      </c>
      <c r="D38" s="71">
        <v>0</v>
      </c>
      <c r="E38" s="71">
        <v>2000000</v>
      </c>
      <c r="F38" s="71">
        <v>0</v>
      </c>
      <c r="G38" s="79">
        <v>0</v>
      </c>
      <c r="H38" s="79">
        <f>+F38+G38</f>
        <v>0</v>
      </c>
    </row>
    <row r="39" spans="2:15" x14ac:dyDescent="0.2">
      <c r="B39" s="27" t="s">
        <v>45</v>
      </c>
      <c r="C39" s="33" t="s">
        <v>46</v>
      </c>
      <c r="D39" s="71">
        <v>0</v>
      </c>
      <c r="E39" s="71">
        <v>2000000</v>
      </c>
      <c r="F39" s="71">
        <v>0</v>
      </c>
      <c r="G39" s="79">
        <v>0</v>
      </c>
      <c r="H39" s="79">
        <f>+F39+G39</f>
        <v>0</v>
      </c>
    </row>
    <row r="40" spans="2:15" x14ac:dyDescent="0.2">
      <c r="B40" s="29">
        <v>215</v>
      </c>
      <c r="C40" s="35" t="s">
        <v>47</v>
      </c>
      <c r="D40" s="86">
        <f>D43+D42+D41</f>
        <v>48363560</v>
      </c>
      <c r="E40" s="86">
        <f>E43+E42+E41</f>
        <v>49363560</v>
      </c>
      <c r="F40" s="93">
        <f>+F41+F42+F43</f>
        <v>2835544.4</v>
      </c>
      <c r="G40" s="80">
        <f>+G41+G42+G43</f>
        <v>2914125.2888530088</v>
      </c>
      <c r="H40" s="80">
        <f>+H41+H42+H43</f>
        <v>5749669.6888530087</v>
      </c>
    </row>
    <row r="41" spans="2:15" x14ac:dyDescent="0.2">
      <c r="B41" s="27" t="s">
        <v>48</v>
      </c>
      <c r="C41" s="28" t="s">
        <v>49</v>
      </c>
      <c r="D41" s="71">
        <v>22144000</v>
      </c>
      <c r="E41" s="71">
        <v>22494000</v>
      </c>
      <c r="F41" s="71">
        <v>1300264</v>
      </c>
      <c r="G41" s="79">
        <v>1338662.7261360739</v>
      </c>
      <c r="H41" s="79">
        <f t="shared" ref="H41:H43" si="10">+F41+G41</f>
        <v>2638926.7261360739</v>
      </c>
    </row>
    <row r="42" spans="2:15" x14ac:dyDescent="0.2">
      <c r="B42" s="27" t="s">
        <v>50</v>
      </c>
      <c r="C42" s="28" t="s">
        <v>51</v>
      </c>
      <c r="D42" s="71">
        <v>24081160</v>
      </c>
      <c r="E42" s="71">
        <v>24431160</v>
      </c>
      <c r="F42" s="71">
        <v>1393435</v>
      </c>
      <c r="G42" s="79">
        <v>1429224.0556807928</v>
      </c>
      <c r="H42" s="79">
        <f t="shared" si="10"/>
        <v>2822659.0556807928</v>
      </c>
      <c r="M42" s="4"/>
      <c r="N42" s="4"/>
      <c r="O42" s="83"/>
    </row>
    <row r="43" spans="2:15" x14ac:dyDescent="0.2">
      <c r="B43" s="27" t="s">
        <v>52</v>
      </c>
      <c r="C43" s="28" t="s">
        <v>53</v>
      </c>
      <c r="D43" s="71">
        <v>2138400</v>
      </c>
      <c r="E43" s="71">
        <v>2438400</v>
      </c>
      <c r="F43" s="71">
        <v>141845.4</v>
      </c>
      <c r="G43" s="79">
        <v>146238.50703614214</v>
      </c>
      <c r="H43" s="79">
        <f t="shared" si="10"/>
        <v>288083.90703614213</v>
      </c>
      <c r="M43" s="4"/>
      <c r="N43" s="4"/>
      <c r="O43" s="82"/>
    </row>
    <row r="44" spans="2:15" x14ac:dyDescent="0.2">
      <c r="B44" s="36">
        <v>22</v>
      </c>
      <c r="C44" s="37" t="s">
        <v>54</v>
      </c>
      <c r="D44" s="74">
        <f>D45+D54+D57+D60+D63+D67+D70+D75+D86</f>
        <v>61601440</v>
      </c>
      <c r="E44" s="74">
        <f>E45+E54+E57+E60+E63+E67+E70+E75+E86</f>
        <v>137009906</v>
      </c>
      <c r="F44" s="74">
        <f>F45+F54+F57+F60+F63+F67+F70+F75+F86</f>
        <v>1222864.467022253</v>
      </c>
      <c r="G44" s="81">
        <f>G45+G54+G57+G60+G63+G67+G70+G75+G86</f>
        <v>12620201.583740627</v>
      </c>
      <c r="H44" s="81">
        <f>+H45+H54+H57+H60+H63+H67+H70+H75+H86</f>
        <v>13843066.050762881</v>
      </c>
      <c r="M44" s="4"/>
      <c r="N44" s="4"/>
      <c r="O44" s="82"/>
    </row>
    <row r="45" spans="2:15" x14ac:dyDescent="0.2">
      <c r="B45" s="29">
        <v>221</v>
      </c>
      <c r="C45" s="30" t="s">
        <v>55</v>
      </c>
      <c r="D45" s="86">
        <f>D46+D47+D48+D49+D50+D51+D52+D53</f>
        <v>10106000</v>
      </c>
      <c r="E45" s="86">
        <f>E46+E47+E48+E49+E50+E51+E52+E53</f>
        <v>12120000</v>
      </c>
      <c r="F45" s="86">
        <f t="shared" ref="F45:H45" si="11">F46+F47+F48+F49+F50+F51+F52+F53</f>
        <v>403528.63</v>
      </c>
      <c r="G45" s="75">
        <f t="shared" si="11"/>
        <v>1474991.084</v>
      </c>
      <c r="H45" s="75">
        <f t="shared" si="11"/>
        <v>1878519.7140000002</v>
      </c>
      <c r="M45" s="4"/>
      <c r="N45" s="4"/>
    </row>
    <row r="46" spans="2:15" x14ac:dyDescent="0.2">
      <c r="B46" s="27" t="s">
        <v>56</v>
      </c>
      <c r="C46" s="28" t="s">
        <v>57</v>
      </c>
      <c r="D46" s="71">
        <v>246000</v>
      </c>
      <c r="E46" s="71">
        <v>500000</v>
      </c>
      <c r="F46" s="71">
        <v>0</v>
      </c>
      <c r="G46" s="79">
        <v>0</v>
      </c>
      <c r="H46" s="79">
        <f t="shared" ref="H46:H53" si="12">+F46+G46</f>
        <v>0</v>
      </c>
      <c r="K46" s="82"/>
      <c r="L46" s="82"/>
      <c r="M46" s="82"/>
      <c r="N46" s="82"/>
      <c r="O46" s="82"/>
    </row>
    <row r="47" spans="2:15" x14ac:dyDescent="0.2">
      <c r="B47" s="27" t="s">
        <v>58</v>
      </c>
      <c r="C47" s="38" t="s">
        <v>59</v>
      </c>
      <c r="D47" s="71">
        <v>150000</v>
      </c>
      <c r="E47" s="71">
        <v>400000</v>
      </c>
      <c r="F47" s="71">
        <v>85.18</v>
      </c>
      <c r="G47" s="79">
        <v>77.09</v>
      </c>
      <c r="H47" s="77">
        <f t="shared" si="12"/>
        <v>162.27000000000001</v>
      </c>
    </row>
    <row r="48" spans="2:15" x14ac:dyDescent="0.2">
      <c r="B48" s="27" t="s">
        <v>60</v>
      </c>
      <c r="C48" s="28" t="s">
        <v>61</v>
      </c>
      <c r="D48" s="71">
        <v>2000000</v>
      </c>
      <c r="E48" s="71">
        <v>3000000</v>
      </c>
      <c r="F48" s="71">
        <v>202509.88</v>
      </c>
      <c r="G48" s="79">
        <v>202221.37</v>
      </c>
      <c r="H48" s="79">
        <f t="shared" si="12"/>
        <v>404731.25</v>
      </c>
    </row>
    <row r="49" spans="2:8" x14ac:dyDescent="0.2">
      <c r="B49" s="27" t="s">
        <v>62</v>
      </c>
      <c r="C49" s="28" t="s">
        <v>63</v>
      </c>
      <c r="D49" s="71">
        <v>10000</v>
      </c>
      <c r="E49" s="71">
        <v>20000</v>
      </c>
      <c r="F49" s="71">
        <v>0</v>
      </c>
      <c r="G49" s="79">
        <v>0</v>
      </c>
      <c r="H49" s="79">
        <f t="shared" si="12"/>
        <v>0</v>
      </c>
    </row>
    <row r="50" spans="2:8" x14ac:dyDescent="0.2">
      <c r="B50" s="27" t="s">
        <v>64</v>
      </c>
      <c r="C50" s="38" t="s">
        <v>65</v>
      </c>
      <c r="D50" s="71">
        <v>2600000</v>
      </c>
      <c r="E50" s="71">
        <v>3000000</v>
      </c>
      <c r="F50" s="71">
        <v>200933.57</v>
      </c>
      <c r="G50" s="79">
        <v>530916.6540000001</v>
      </c>
      <c r="H50" s="79">
        <f t="shared" si="12"/>
        <v>731850.22400000016</v>
      </c>
    </row>
    <row r="51" spans="2:8" x14ac:dyDescent="0.2">
      <c r="B51" s="27" t="s">
        <v>66</v>
      </c>
      <c r="C51" s="28" t="s">
        <v>67</v>
      </c>
      <c r="D51" s="71">
        <v>5000000</v>
      </c>
      <c r="E51" s="71">
        <v>5000000</v>
      </c>
      <c r="F51" s="71">
        <v>0</v>
      </c>
      <c r="G51" s="79">
        <v>741775.97</v>
      </c>
      <c r="H51" s="79">
        <f t="shared" si="12"/>
        <v>741775.97</v>
      </c>
    </row>
    <row r="52" spans="2:8" x14ac:dyDescent="0.2">
      <c r="B52" s="27" t="s">
        <v>68</v>
      </c>
      <c r="C52" s="28" t="s">
        <v>69</v>
      </c>
      <c r="D52" s="71">
        <v>50000</v>
      </c>
      <c r="E52" s="71">
        <v>100000</v>
      </c>
      <c r="F52" s="71">
        <v>0</v>
      </c>
      <c r="G52" s="79">
        <v>0</v>
      </c>
      <c r="H52" s="79">
        <f t="shared" si="12"/>
        <v>0</v>
      </c>
    </row>
    <row r="53" spans="2:8" x14ac:dyDescent="0.2">
      <c r="B53" s="27" t="s">
        <v>70</v>
      </c>
      <c r="C53" s="28" t="s">
        <v>71</v>
      </c>
      <c r="D53" s="71">
        <v>50000</v>
      </c>
      <c r="E53" s="71">
        <v>100000</v>
      </c>
      <c r="F53" s="71">
        <v>0</v>
      </c>
      <c r="G53" s="79">
        <v>0</v>
      </c>
      <c r="H53" s="79">
        <f t="shared" si="12"/>
        <v>0</v>
      </c>
    </row>
    <row r="54" spans="2:8" x14ac:dyDescent="0.2">
      <c r="B54" s="29">
        <v>222</v>
      </c>
      <c r="C54" s="30" t="s">
        <v>72</v>
      </c>
      <c r="D54" s="86">
        <f>+D55+D56</f>
        <v>1700000</v>
      </c>
      <c r="E54" s="86">
        <f>+E55+E56</f>
        <v>3000000</v>
      </c>
      <c r="F54" s="86">
        <f>+F55+F56</f>
        <v>62265.06</v>
      </c>
      <c r="G54" s="75">
        <f>+G55+G56</f>
        <v>641804.11919999996</v>
      </c>
      <c r="H54" s="75">
        <f t="shared" ref="H54" si="13">+H55+H56</f>
        <v>704069.17920000001</v>
      </c>
    </row>
    <row r="55" spans="2:8" x14ac:dyDescent="0.2">
      <c r="B55" s="39" t="s">
        <v>73</v>
      </c>
      <c r="C55" s="28" t="s">
        <v>74</v>
      </c>
      <c r="D55" s="71">
        <v>700000</v>
      </c>
      <c r="E55" s="71">
        <v>1500000</v>
      </c>
      <c r="F55" s="71">
        <v>62265.06</v>
      </c>
      <c r="G55" s="79">
        <v>78117.600000000006</v>
      </c>
      <c r="H55" s="79">
        <f t="shared" ref="H55:H56" si="14">+F55+G55</f>
        <v>140382.66</v>
      </c>
    </row>
    <row r="56" spans="2:8" x14ac:dyDescent="0.2">
      <c r="B56" s="39" t="s">
        <v>75</v>
      </c>
      <c r="C56" s="28" t="s">
        <v>76</v>
      </c>
      <c r="D56" s="71">
        <v>1000000</v>
      </c>
      <c r="E56" s="71">
        <v>1500000</v>
      </c>
      <c r="F56" s="71">
        <v>0</v>
      </c>
      <c r="G56" s="79">
        <v>563686.51919999998</v>
      </c>
      <c r="H56" s="79">
        <f t="shared" si="14"/>
        <v>563686.51919999998</v>
      </c>
    </row>
    <row r="57" spans="2:8" x14ac:dyDescent="0.2">
      <c r="B57" s="29">
        <v>223</v>
      </c>
      <c r="C57" s="30" t="s">
        <v>77</v>
      </c>
      <c r="D57" s="86">
        <f>D58+D59</f>
        <v>1145440</v>
      </c>
      <c r="E57" s="86">
        <f>E58+E59</f>
        <v>11000000</v>
      </c>
      <c r="F57" s="86">
        <f>SUM(F58:F59)</f>
        <v>38550</v>
      </c>
      <c r="G57" s="75">
        <f>SUM(G58:G59)</f>
        <v>48650</v>
      </c>
      <c r="H57" s="75">
        <f t="shared" ref="H57" si="15">SUM(H58:H59)</f>
        <v>87200</v>
      </c>
    </row>
    <row r="58" spans="2:8" x14ac:dyDescent="0.2">
      <c r="B58" s="27" t="s">
        <v>78</v>
      </c>
      <c r="C58" s="28" t="s">
        <v>79</v>
      </c>
      <c r="D58" s="71">
        <v>900000</v>
      </c>
      <c r="E58" s="71">
        <v>5000000</v>
      </c>
      <c r="F58" s="71">
        <v>38550</v>
      </c>
      <c r="G58" s="79">
        <v>37350</v>
      </c>
      <c r="H58" s="79">
        <f t="shared" ref="H58:H59" si="16">+F58+G58</f>
        <v>75900</v>
      </c>
    </row>
    <row r="59" spans="2:8" x14ac:dyDescent="0.2">
      <c r="B59" s="39" t="s">
        <v>80</v>
      </c>
      <c r="C59" s="40" t="s">
        <v>81</v>
      </c>
      <c r="D59" s="71">
        <v>245440</v>
      </c>
      <c r="E59" s="71">
        <v>6000000</v>
      </c>
      <c r="F59" s="71">
        <v>0</v>
      </c>
      <c r="G59" s="79">
        <v>11300</v>
      </c>
      <c r="H59" s="94">
        <f t="shared" si="16"/>
        <v>11300</v>
      </c>
    </row>
    <row r="60" spans="2:8" x14ac:dyDescent="0.2">
      <c r="B60" s="29">
        <v>224</v>
      </c>
      <c r="C60" s="30" t="s">
        <v>82</v>
      </c>
      <c r="D60" s="86">
        <f>D62+D61</f>
        <v>2100000</v>
      </c>
      <c r="E60" s="86">
        <f>E62+E61</f>
        <v>10200000</v>
      </c>
      <c r="F60" s="86">
        <f>+F61+F62</f>
        <v>27222.37</v>
      </c>
      <c r="G60" s="75">
        <f>+G61+G62</f>
        <v>21770.720000000001</v>
      </c>
      <c r="H60" s="75">
        <f t="shared" ref="H60" si="17">+H61+H62</f>
        <v>48993.09</v>
      </c>
    </row>
    <row r="61" spans="2:8" x14ac:dyDescent="0.2">
      <c r="B61" s="27" t="s">
        <v>83</v>
      </c>
      <c r="C61" s="28" t="s">
        <v>84</v>
      </c>
      <c r="D61" s="71">
        <v>2000000</v>
      </c>
      <c r="E61" s="71">
        <v>10000000</v>
      </c>
      <c r="F61" s="71">
        <v>6820.37</v>
      </c>
      <c r="G61" s="79">
        <v>21570.720000000001</v>
      </c>
      <c r="H61" s="94">
        <f t="shared" ref="H61:H62" si="18">+F61+G61</f>
        <v>28391.09</v>
      </c>
    </row>
    <row r="62" spans="2:8" x14ac:dyDescent="0.2">
      <c r="B62" s="27" t="s">
        <v>85</v>
      </c>
      <c r="C62" s="28" t="s">
        <v>86</v>
      </c>
      <c r="D62" s="71">
        <v>100000</v>
      </c>
      <c r="E62" s="71">
        <v>200000</v>
      </c>
      <c r="F62" s="71">
        <v>20402</v>
      </c>
      <c r="G62" s="79">
        <v>200</v>
      </c>
      <c r="H62" s="94">
        <f t="shared" si="18"/>
        <v>20602</v>
      </c>
    </row>
    <row r="63" spans="2:8" x14ac:dyDescent="0.2">
      <c r="B63" s="29">
        <v>225</v>
      </c>
      <c r="C63" s="30" t="s">
        <v>87</v>
      </c>
      <c r="D63" s="86">
        <f>D64+D65+D66</f>
        <v>6500000</v>
      </c>
      <c r="E63" s="86">
        <f>E64+E65+E66</f>
        <v>9200000</v>
      </c>
      <c r="F63" s="86">
        <f>SUM(F64:F66)</f>
        <v>26487.46</v>
      </c>
      <c r="G63" s="75">
        <f>SUM(G64:G66)</f>
        <v>45227.293699999995</v>
      </c>
      <c r="H63" s="75">
        <f>SUM(H64:H66)</f>
        <v>71714.753700000001</v>
      </c>
    </row>
    <row r="64" spans="2:8" x14ac:dyDescent="0.2">
      <c r="B64" s="39" t="s">
        <v>88</v>
      </c>
      <c r="C64" s="41" t="s">
        <v>89</v>
      </c>
      <c r="D64" s="71">
        <v>500000</v>
      </c>
      <c r="E64" s="71">
        <v>1000000</v>
      </c>
      <c r="F64" s="71">
        <v>0</v>
      </c>
      <c r="G64" s="79">
        <v>0</v>
      </c>
      <c r="H64" s="96">
        <f t="shared" ref="H64:H66" si="19">+F64+G64</f>
        <v>0</v>
      </c>
    </row>
    <row r="65" spans="2:8" x14ac:dyDescent="0.2">
      <c r="B65" s="39" t="s">
        <v>90</v>
      </c>
      <c r="C65" s="40" t="s">
        <v>91</v>
      </c>
      <c r="D65" s="71">
        <v>300000</v>
      </c>
      <c r="E65" s="71">
        <v>500000</v>
      </c>
      <c r="F65" s="71">
        <v>26487.46</v>
      </c>
      <c r="G65" s="79">
        <v>45227.293699999995</v>
      </c>
      <c r="H65" s="96">
        <f t="shared" si="19"/>
        <v>71714.753700000001</v>
      </c>
    </row>
    <row r="66" spans="2:8" ht="27.75" customHeight="1" x14ac:dyDescent="0.2">
      <c r="B66" s="27" t="s">
        <v>92</v>
      </c>
      <c r="C66" s="38" t="s">
        <v>93</v>
      </c>
      <c r="D66" s="71">
        <v>5700000</v>
      </c>
      <c r="E66" s="71">
        <v>7700000</v>
      </c>
      <c r="F66" s="71">
        <v>0</v>
      </c>
      <c r="G66" s="79">
        <v>0</v>
      </c>
      <c r="H66" s="96">
        <f t="shared" si="19"/>
        <v>0</v>
      </c>
    </row>
    <row r="67" spans="2:8" ht="18" customHeight="1" x14ac:dyDescent="0.2">
      <c r="B67" s="29">
        <v>226</v>
      </c>
      <c r="C67" s="30" t="s">
        <v>94</v>
      </c>
      <c r="D67" s="86">
        <f>SUM(D68:D69)</f>
        <v>21900000</v>
      </c>
      <c r="E67" s="86">
        <f>SUM(E68:E69)</f>
        <v>30900000</v>
      </c>
      <c r="F67" s="86">
        <f>+F68+F69</f>
        <v>0</v>
      </c>
      <c r="G67" s="75">
        <f>+G68+G69</f>
        <v>7285592.9000000004</v>
      </c>
      <c r="H67" s="75">
        <f t="shared" ref="H67" si="20">+H68+H69</f>
        <v>7285592.9000000004</v>
      </c>
    </row>
    <row r="68" spans="2:8" x14ac:dyDescent="0.2">
      <c r="B68" s="27" t="s">
        <v>95</v>
      </c>
      <c r="C68" s="28" t="s">
        <v>96</v>
      </c>
      <c r="D68" s="71">
        <v>1900000</v>
      </c>
      <c r="E68" s="71">
        <v>900000</v>
      </c>
      <c r="F68" s="71">
        <v>0</v>
      </c>
      <c r="G68" s="79">
        <v>0</v>
      </c>
      <c r="H68" s="94">
        <f t="shared" ref="H68:H69" si="21">+F68+G68</f>
        <v>0</v>
      </c>
    </row>
    <row r="69" spans="2:8" x14ac:dyDescent="0.2">
      <c r="B69" s="27" t="s">
        <v>97</v>
      </c>
      <c r="C69" s="28" t="s">
        <v>98</v>
      </c>
      <c r="D69" s="71">
        <v>20000000</v>
      </c>
      <c r="E69" s="71">
        <v>30000000</v>
      </c>
      <c r="F69" s="71">
        <v>0</v>
      </c>
      <c r="G69" s="79">
        <v>7285592.9000000004</v>
      </c>
      <c r="H69" s="94">
        <f t="shared" si="21"/>
        <v>7285592.9000000004</v>
      </c>
    </row>
    <row r="70" spans="2:8" ht="38.25" customHeight="1" x14ac:dyDescent="0.2">
      <c r="B70" s="29">
        <v>227</v>
      </c>
      <c r="C70" s="35" t="s">
        <v>99</v>
      </c>
      <c r="D70" s="86">
        <f t="shared" ref="D70:H70" si="22">SUM(D71:D74)</f>
        <v>6800000</v>
      </c>
      <c r="E70" s="86">
        <f t="shared" si="22"/>
        <v>26000000</v>
      </c>
      <c r="F70" s="86">
        <f t="shared" si="22"/>
        <v>0</v>
      </c>
      <c r="G70" s="75">
        <f t="shared" si="22"/>
        <v>562687.79960000003</v>
      </c>
      <c r="H70" s="75">
        <f t="shared" si="22"/>
        <v>562687.79960000003</v>
      </c>
    </row>
    <row r="71" spans="2:8" x14ac:dyDescent="0.2">
      <c r="B71" s="27" t="s">
        <v>100</v>
      </c>
      <c r="C71" s="28" t="s">
        <v>101</v>
      </c>
      <c r="D71" s="71">
        <v>3800000</v>
      </c>
      <c r="E71" s="71">
        <v>5000000</v>
      </c>
      <c r="F71" s="71">
        <v>0</v>
      </c>
      <c r="G71" s="79">
        <v>395871</v>
      </c>
      <c r="H71" s="79">
        <f t="shared" ref="H71:H74" si="23">+F71+G71</f>
        <v>395871</v>
      </c>
    </row>
    <row r="72" spans="2:8" ht="24.75" customHeight="1" x14ac:dyDescent="0.2">
      <c r="B72" s="27" t="s">
        <v>102</v>
      </c>
      <c r="C72" s="38" t="s">
        <v>103</v>
      </c>
      <c r="D72" s="71">
        <v>3000000</v>
      </c>
      <c r="E72" s="71">
        <v>11000000</v>
      </c>
      <c r="F72" s="71">
        <v>0</v>
      </c>
      <c r="G72" s="79">
        <v>106200</v>
      </c>
      <c r="H72" s="79">
        <f t="shared" si="23"/>
        <v>106200</v>
      </c>
    </row>
    <row r="73" spans="2:8" ht="26.25" customHeight="1" x14ac:dyDescent="0.2">
      <c r="B73" s="27" t="s">
        <v>104</v>
      </c>
      <c r="C73" s="38" t="s">
        <v>105</v>
      </c>
      <c r="D73" s="71">
        <v>0</v>
      </c>
      <c r="E73" s="71">
        <v>5000000</v>
      </c>
      <c r="F73" s="71">
        <v>0</v>
      </c>
      <c r="G73" s="79">
        <v>60616.799599999998</v>
      </c>
      <c r="H73" s="79">
        <f t="shared" si="23"/>
        <v>60616.799599999998</v>
      </c>
    </row>
    <row r="74" spans="2:8" ht="23.25" customHeight="1" x14ac:dyDescent="0.2">
      <c r="B74" s="27" t="s">
        <v>106</v>
      </c>
      <c r="C74" s="38" t="s">
        <v>107</v>
      </c>
      <c r="D74" s="71">
        <v>0</v>
      </c>
      <c r="E74" s="71">
        <v>5000000</v>
      </c>
      <c r="F74" s="71">
        <v>0</v>
      </c>
      <c r="G74" s="79">
        <v>0</v>
      </c>
      <c r="H74" s="79">
        <f t="shared" si="23"/>
        <v>0</v>
      </c>
    </row>
    <row r="75" spans="2:8" ht="25.5" customHeight="1" x14ac:dyDescent="0.2">
      <c r="B75" s="29">
        <v>228</v>
      </c>
      <c r="C75" s="35" t="s">
        <v>108</v>
      </c>
      <c r="D75" s="86">
        <f t="shared" ref="D75:G75" si="24">D76+D77+D78+D79+D84</f>
        <v>9850000</v>
      </c>
      <c r="E75" s="86">
        <f t="shared" si="24"/>
        <v>32089906</v>
      </c>
      <c r="F75" s="86">
        <f t="shared" si="24"/>
        <v>664810.94702225295</v>
      </c>
      <c r="G75" s="75">
        <f t="shared" si="24"/>
        <v>2317712.8096406278</v>
      </c>
      <c r="H75" s="75">
        <f>+H76+H77+H78+H79+H84</f>
        <v>2982523.7566628805</v>
      </c>
    </row>
    <row r="76" spans="2:8" ht="12" customHeight="1" x14ac:dyDescent="0.2">
      <c r="B76" s="27" t="s">
        <v>109</v>
      </c>
      <c r="C76" s="28" t="s">
        <v>110</v>
      </c>
      <c r="D76" s="71">
        <v>2150000</v>
      </c>
      <c r="E76" s="71">
        <v>6608466</v>
      </c>
      <c r="F76" s="71">
        <v>92455.007822252912</v>
      </c>
      <c r="G76" s="79">
        <v>219621.4356006278</v>
      </c>
      <c r="H76" s="79">
        <f t="shared" ref="H76:H78" si="25">+F76+G76</f>
        <v>312076.44342288072</v>
      </c>
    </row>
    <row r="77" spans="2:8" x14ac:dyDescent="0.2">
      <c r="B77" s="27" t="s">
        <v>111</v>
      </c>
      <c r="C77" s="38" t="s">
        <v>112</v>
      </c>
      <c r="D77" s="71">
        <v>200000</v>
      </c>
      <c r="E77" s="71">
        <v>381440</v>
      </c>
      <c r="F77" s="71">
        <v>0</v>
      </c>
      <c r="G77" s="79">
        <v>44029.974040000001</v>
      </c>
      <c r="H77" s="79">
        <f t="shared" si="25"/>
        <v>44029.974040000001</v>
      </c>
    </row>
    <row r="78" spans="2:8" x14ac:dyDescent="0.2">
      <c r="B78" s="27" t="s">
        <v>113</v>
      </c>
      <c r="C78" s="38" t="s">
        <v>114</v>
      </c>
      <c r="D78" s="71">
        <v>2500000</v>
      </c>
      <c r="E78" s="71">
        <v>12500000</v>
      </c>
      <c r="F78" s="71">
        <v>0</v>
      </c>
      <c r="G78" s="79">
        <v>958750</v>
      </c>
      <c r="H78" s="79">
        <f t="shared" si="25"/>
        <v>958750</v>
      </c>
    </row>
    <row r="79" spans="2:8" x14ac:dyDescent="0.2">
      <c r="B79" s="42">
        <v>2287</v>
      </c>
      <c r="C79" s="43" t="s">
        <v>115</v>
      </c>
      <c r="D79" s="87">
        <f t="shared" ref="D79" si="26">SUM(D80:D83)</f>
        <v>3000000</v>
      </c>
      <c r="E79" s="87">
        <f t="shared" ref="E79:G79" si="27">SUM(E80:E83)</f>
        <v>10100000</v>
      </c>
      <c r="F79" s="87">
        <f t="shared" si="27"/>
        <v>369143.45919999998</v>
      </c>
      <c r="G79" s="76">
        <f t="shared" si="27"/>
        <v>688886.44</v>
      </c>
      <c r="H79" s="76">
        <f>+H80+H81+H82+H83</f>
        <v>1058029.8991999999</v>
      </c>
    </row>
    <row r="80" spans="2:8" ht="13.5" customHeight="1" x14ac:dyDescent="0.2">
      <c r="B80" s="39" t="s">
        <v>116</v>
      </c>
      <c r="C80" s="40" t="s">
        <v>117</v>
      </c>
      <c r="D80" s="71">
        <v>500000</v>
      </c>
      <c r="E80" s="71">
        <v>2000000</v>
      </c>
      <c r="F80" s="71">
        <v>170444.43919999999</v>
      </c>
      <c r="G80" s="79">
        <v>205249.2</v>
      </c>
      <c r="H80" s="94">
        <f t="shared" ref="H80:H83" si="28">+F80+G80</f>
        <v>375693.63919999998</v>
      </c>
    </row>
    <row r="81" spans="2:12" s="50" customFormat="1" x14ac:dyDescent="0.2">
      <c r="B81" s="27" t="s">
        <v>118</v>
      </c>
      <c r="C81" s="28" t="s">
        <v>119</v>
      </c>
      <c r="D81" s="71">
        <v>1000000</v>
      </c>
      <c r="E81" s="71">
        <v>5000000</v>
      </c>
      <c r="F81" s="71">
        <v>0</v>
      </c>
      <c r="G81" s="79">
        <v>7456</v>
      </c>
      <c r="H81" s="79">
        <f t="shared" si="28"/>
        <v>7456</v>
      </c>
      <c r="I81" s="56"/>
      <c r="J81" s="56"/>
      <c r="K81" s="56"/>
      <c r="L81" s="56"/>
    </row>
    <row r="82" spans="2:12" s="50" customFormat="1" x14ac:dyDescent="0.2">
      <c r="B82" s="27" t="s">
        <v>120</v>
      </c>
      <c r="C82" s="70" t="s">
        <v>121</v>
      </c>
      <c r="D82" s="71">
        <v>400000</v>
      </c>
      <c r="E82" s="71">
        <v>2000000</v>
      </c>
      <c r="F82" s="71">
        <v>0</v>
      </c>
      <c r="G82" s="79">
        <v>0</v>
      </c>
      <c r="H82" s="79">
        <f t="shared" si="28"/>
        <v>0</v>
      </c>
      <c r="I82" s="56"/>
      <c r="J82" s="56"/>
      <c r="K82" s="56"/>
      <c r="L82" s="56"/>
    </row>
    <row r="83" spans="2:12" s="50" customFormat="1" x14ac:dyDescent="0.2">
      <c r="B83" s="27" t="s">
        <v>122</v>
      </c>
      <c r="C83" s="28" t="s">
        <v>123</v>
      </c>
      <c r="D83" s="71">
        <v>1100000</v>
      </c>
      <c r="E83" s="71">
        <v>1100000</v>
      </c>
      <c r="F83" s="71">
        <v>198699.02</v>
      </c>
      <c r="G83" s="79">
        <v>476181.24</v>
      </c>
      <c r="H83" s="79">
        <f t="shared" si="28"/>
        <v>674880.26</v>
      </c>
      <c r="I83" s="56"/>
      <c r="J83" s="56"/>
      <c r="K83" s="56"/>
      <c r="L83" s="56"/>
    </row>
    <row r="84" spans="2:12" s="50" customFormat="1" x14ac:dyDescent="0.2">
      <c r="B84" s="31">
        <v>2288</v>
      </c>
      <c r="C84" s="32" t="s">
        <v>124</v>
      </c>
      <c r="D84" s="87">
        <f>+D85</f>
        <v>2000000</v>
      </c>
      <c r="E84" s="87">
        <f t="shared" ref="E84:H84" si="29">+E85</f>
        <v>2500000</v>
      </c>
      <c r="F84" s="87">
        <f t="shared" si="29"/>
        <v>203212.48</v>
      </c>
      <c r="G84" s="76">
        <f t="shared" si="29"/>
        <v>406424.96</v>
      </c>
      <c r="H84" s="76">
        <f t="shared" si="29"/>
        <v>609637.44000000006</v>
      </c>
      <c r="I84" s="56"/>
      <c r="J84" s="56"/>
      <c r="K84" s="56"/>
      <c r="L84" s="56"/>
    </row>
    <row r="85" spans="2:12" x14ac:dyDescent="0.2">
      <c r="B85" s="39" t="s">
        <v>125</v>
      </c>
      <c r="C85" s="40" t="s">
        <v>126</v>
      </c>
      <c r="D85" s="71">
        <v>2000000</v>
      </c>
      <c r="E85" s="71">
        <v>2500000</v>
      </c>
      <c r="F85" s="71">
        <v>203212.48</v>
      </c>
      <c r="G85" s="79">
        <v>406424.96</v>
      </c>
      <c r="H85" s="94">
        <f>+F85+G85</f>
        <v>609637.44000000006</v>
      </c>
    </row>
    <row r="86" spans="2:12" x14ac:dyDescent="0.2">
      <c r="B86" s="29">
        <v>229</v>
      </c>
      <c r="C86" s="30" t="s">
        <v>127</v>
      </c>
      <c r="D86" s="86">
        <f t="shared" ref="D86:H86" si="30">+D87</f>
        <v>1500000</v>
      </c>
      <c r="E86" s="86">
        <f t="shared" si="30"/>
        <v>2500000</v>
      </c>
      <c r="F86" s="86">
        <f t="shared" si="30"/>
        <v>0</v>
      </c>
      <c r="G86" s="75">
        <f t="shared" si="30"/>
        <v>221764.85760000002</v>
      </c>
      <c r="H86" s="75">
        <f t="shared" si="30"/>
        <v>221764.85760000002</v>
      </c>
    </row>
    <row r="87" spans="2:12" x14ac:dyDescent="0.2">
      <c r="B87" s="27" t="s">
        <v>128</v>
      </c>
      <c r="C87" s="40" t="s">
        <v>129</v>
      </c>
      <c r="D87" s="71">
        <v>1500000</v>
      </c>
      <c r="E87" s="71">
        <v>2500000</v>
      </c>
      <c r="F87" s="71">
        <v>0</v>
      </c>
      <c r="G87" s="79">
        <v>221764.85760000002</v>
      </c>
      <c r="H87" s="94">
        <f>+F87+G87</f>
        <v>221764.85760000002</v>
      </c>
    </row>
    <row r="88" spans="2:12" x14ac:dyDescent="0.2">
      <c r="B88" s="36">
        <v>23</v>
      </c>
      <c r="C88" s="37" t="s">
        <v>130</v>
      </c>
      <c r="D88" s="74">
        <f>+D89+D95+D100+D106+D108+D113+D132+D139</f>
        <v>21533920</v>
      </c>
      <c r="E88" s="74">
        <f>+E89+E95+E100+E106+E108+E113+E132+E139</f>
        <v>47199166</v>
      </c>
      <c r="F88" s="74">
        <f>+F89+F95+F100+F106+F108+F113+F132+F139</f>
        <v>1493445.58</v>
      </c>
      <c r="G88" s="74">
        <f>+G89+G95+G100+G106+G108+G113+G132+G139</f>
        <v>1934834.1006800001</v>
      </c>
      <c r="H88" s="74">
        <f>+H89+H95+H100+H106+H108+H113+H132+H139</f>
        <v>3428279.6806799998</v>
      </c>
    </row>
    <row r="89" spans="2:12" x14ac:dyDescent="0.2">
      <c r="B89" s="29">
        <v>231</v>
      </c>
      <c r="C89" s="35" t="s">
        <v>131</v>
      </c>
      <c r="D89" s="86">
        <f t="shared" ref="D89:H89" si="31">+D90+D91</f>
        <v>4810000</v>
      </c>
      <c r="E89" s="86">
        <f t="shared" si="31"/>
        <v>7977263</v>
      </c>
      <c r="F89" s="86">
        <f t="shared" si="31"/>
        <v>414213.48000000004</v>
      </c>
      <c r="G89" s="86">
        <f t="shared" si="31"/>
        <v>85054.210640000005</v>
      </c>
      <c r="H89" s="86">
        <f t="shared" si="31"/>
        <v>499267.69064000004</v>
      </c>
    </row>
    <row r="90" spans="2:12" x14ac:dyDescent="0.2">
      <c r="B90" s="27" t="s">
        <v>132</v>
      </c>
      <c r="C90" s="28" t="s">
        <v>133</v>
      </c>
      <c r="D90" s="71">
        <v>4500000</v>
      </c>
      <c r="E90" s="71">
        <v>7617263</v>
      </c>
      <c r="F90" s="71">
        <v>414213.48000000004</v>
      </c>
      <c r="G90" s="71">
        <v>78554.206600000005</v>
      </c>
      <c r="H90" s="71">
        <f>+F90+G90</f>
        <v>492767.68660000002</v>
      </c>
    </row>
    <row r="91" spans="2:12" x14ac:dyDescent="0.2">
      <c r="B91" s="31">
        <v>2313</v>
      </c>
      <c r="C91" s="32" t="s">
        <v>134</v>
      </c>
      <c r="D91" s="87">
        <f>SUM(D92:D94)</f>
        <v>310000</v>
      </c>
      <c r="E91" s="87">
        <f>SUM(E92:E94)</f>
        <v>360000</v>
      </c>
      <c r="F91" s="87">
        <f t="shared" ref="F91:H91" si="32">SUM(F92:F94)</f>
        <v>0</v>
      </c>
      <c r="G91" s="87">
        <f t="shared" si="32"/>
        <v>6500.0040399999998</v>
      </c>
      <c r="H91" s="87">
        <f t="shared" si="32"/>
        <v>6500.0040399999998</v>
      </c>
    </row>
    <row r="92" spans="2:12" x14ac:dyDescent="0.2">
      <c r="B92" s="27" t="s">
        <v>135</v>
      </c>
      <c r="C92" s="28" t="s">
        <v>136</v>
      </c>
      <c r="D92" s="71">
        <v>50000</v>
      </c>
      <c r="E92" s="71">
        <v>100000</v>
      </c>
      <c r="F92" s="71">
        <v>0</v>
      </c>
      <c r="G92" s="79">
        <v>0</v>
      </c>
      <c r="H92" s="79">
        <f t="shared" ref="H92:H94" si="33">+F92+G92</f>
        <v>0</v>
      </c>
    </row>
    <row r="93" spans="2:12" x14ac:dyDescent="0.2">
      <c r="B93" s="39" t="s">
        <v>137</v>
      </c>
      <c r="C93" s="40" t="s">
        <v>138</v>
      </c>
      <c r="D93" s="71">
        <v>210000</v>
      </c>
      <c r="E93" s="71">
        <v>210000</v>
      </c>
      <c r="F93" s="71">
        <v>0</v>
      </c>
      <c r="G93" s="79">
        <v>6500.0040399999998</v>
      </c>
      <c r="H93" s="94">
        <f t="shared" si="33"/>
        <v>6500.0040399999998</v>
      </c>
    </row>
    <row r="94" spans="2:12" x14ac:dyDescent="0.2">
      <c r="B94" s="39" t="s">
        <v>139</v>
      </c>
      <c r="C94" s="40" t="s">
        <v>140</v>
      </c>
      <c r="D94" s="71">
        <v>50000</v>
      </c>
      <c r="E94" s="71">
        <v>50000</v>
      </c>
      <c r="F94" s="94">
        <v>0</v>
      </c>
      <c r="G94" s="94">
        <v>0</v>
      </c>
      <c r="H94" s="94">
        <f t="shared" si="33"/>
        <v>0</v>
      </c>
    </row>
    <row r="95" spans="2:12" x14ac:dyDescent="0.2">
      <c r="B95" s="29">
        <v>232</v>
      </c>
      <c r="C95" s="30" t="s">
        <v>141</v>
      </c>
      <c r="D95" s="86">
        <f>D96+D97+D98+D99</f>
        <v>350000</v>
      </c>
      <c r="E95" s="86">
        <f>E96+E97+E98+E99</f>
        <v>700000</v>
      </c>
      <c r="F95" s="86">
        <f>SUM(F96:F99)</f>
        <v>0</v>
      </c>
      <c r="G95" s="75">
        <f>SUM(G96:G99)</f>
        <v>60409.9997</v>
      </c>
      <c r="H95" s="75">
        <f t="shared" ref="H95" si="34">SUM(H96:H99)</f>
        <v>60409.9997</v>
      </c>
    </row>
    <row r="96" spans="2:12" x14ac:dyDescent="0.2">
      <c r="B96" s="39" t="s">
        <v>142</v>
      </c>
      <c r="C96" s="28" t="s">
        <v>143</v>
      </c>
      <c r="D96" s="71">
        <v>50000</v>
      </c>
      <c r="E96" s="71">
        <v>50000</v>
      </c>
      <c r="F96" s="71">
        <v>0</v>
      </c>
      <c r="G96" s="79">
        <v>0</v>
      </c>
      <c r="H96" s="94">
        <f t="shared" ref="H96:H99" si="35">+F96+G96</f>
        <v>0</v>
      </c>
    </row>
    <row r="97" spans="2:8" x14ac:dyDescent="0.2">
      <c r="B97" s="39" t="s">
        <v>144</v>
      </c>
      <c r="C97" s="28" t="s">
        <v>145</v>
      </c>
      <c r="D97" s="71">
        <v>50000</v>
      </c>
      <c r="E97" s="71">
        <v>50000</v>
      </c>
      <c r="F97" s="71">
        <v>0</v>
      </c>
      <c r="G97" s="79">
        <v>0</v>
      </c>
      <c r="H97" s="94">
        <f t="shared" si="35"/>
        <v>0</v>
      </c>
    </row>
    <row r="98" spans="2:8" x14ac:dyDescent="0.2">
      <c r="B98" s="27" t="s">
        <v>146</v>
      </c>
      <c r="C98" s="28" t="s">
        <v>147</v>
      </c>
      <c r="D98" s="71">
        <v>200000</v>
      </c>
      <c r="E98" s="71">
        <v>500000</v>
      </c>
      <c r="F98" s="71">
        <v>0</v>
      </c>
      <c r="G98" s="79">
        <v>60409.9997</v>
      </c>
      <c r="H98" s="94">
        <f t="shared" si="35"/>
        <v>60409.9997</v>
      </c>
    </row>
    <row r="99" spans="2:8" x14ac:dyDescent="0.2">
      <c r="B99" s="39" t="s">
        <v>148</v>
      </c>
      <c r="C99" s="28" t="s">
        <v>149</v>
      </c>
      <c r="D99" s="71">
        <v>50000</v>
      </c>
      <c r="E99" s="71">
        <v>100000</v>
      </c>
      <c r="F99" s="71">
        <v>0</v>
      </c>
      <c r="G99" s="79">
        <v>0</v>
      </c>
      <c r="H99" s="94">
        <f t="shared" si="35"/>
        <v>0</v>
      </c>
    </row>
    <row r="100" spans="2:8" x14ac:dyDescent="0.2">
      <c r="B100" s="29">
        <v>233</v>
      </c>
      <c r="C100" s="35" t="s">
        <v>150</v>
      </c>
      <c r="D100" s="86">
        <f>D101+D102+D103+D104+D105</f>
        <v>1540000</v>
      </c>
      <c r="E100" s="86">
        <f>E101+E102+E103+E104+E105</f>
        <v>3200000</v>
      </c>
      <c r="F100" s="93">
        <f>SUM(F101:F105)</f>
        <v>0</v>
      </c>
      <c r="G100" s="80">
        <f>SUM(G101:G105)</f>
        <v>196977.37999999998</v>
      </c>
      <c r="H100" s="80">
        <f t="shared" ref="H100" si="36">SUM(H101:H105)</f>
        <v>196977.37999999998</v>
      </c>
    </row>
    <row r="101" spans="2:8" x14ac:dyDescent="0.2">
      <c r="B101" s="27" t="s">
        <v>151</v>
      </c>
      <c r="C101" s="28" t="s">
        <v>152</v>
      </c>
      <c r="D101" s="71">
        <v>500000</v>
      </c>
      <c r="E101" s="71">
        <v>1000000</v>
      </c>
      <c r="F101" s="71">
        <v>0</v>
      </c>
      <c r="G101" s="79">
        <v>0</v>
      </c>
      <c r="H101" s="79">
        <f t="shared" ref="H101:H105" si="37">+F101+G101</f>
        <v>0</v>
      </c>
    </row>
    <row r="102" spans="2:8" x14ac:dyDescent="0.2">
      <c r="B102" s="27" t="s">
        <v>153</v>
      </c>
      <c r="C102" s="28" t="s">
        <v>154</v>
      </c>
      <c r="D102" s="71">
        <v>500000</v>
      </c>
      <c r="E102" s="71">
        <v>900000</v>
      </c>
      <c r="F102" s="71">
        <v>0</v>
      </c>
      <c r="G102" s="79">
        <v>1085.5763999999999</v>
      </c>
      <c r="H102" s="79">
        <f t="shared" si="37"/>
        <v>1085.5763999999999</v>
      </c>
    </row>
    <row r="103" spans="2:8" x14ac:dyDescent="0.2">
      <c r="B103" s="27" t="s">
        <v>155</v>
      </c>
      <c r="C103" s="28" t="s">
        <v>156</v>
      </c>
      <c r="D103" s="71">
        <v>400000</v>
      </c>
      <c r="E103" s="71">
        <v>800000</v>
      </c>
      <c r="F103" s="71">
        <v>0</v>
      </c>
      <c r="G103" s="79">
        <v>190227.8</v>
      </c>
      <c r="H103" s="79">
        <f t="shared" si="37"/>
        <v>190227.8</v>
      </c>
    </row>
    <row r="104" spans="2:8" x14ac:dyDescent="0.2">
      <c r="B104" s="27" t="s">
        <v>157</v>
      </c>
      <c r="C104" s="28" t="s">
        <v>158</v>
      </c>
      <c r="D104" s="71">
        <v>100000</v>
      </c>
      <c r="E104" s="71">
        <v>400000</v>
      </c>
      <c r="F104" s="71">
        <v>0</v>
      </c>
      <c r="G104" s="79">
        <v>5664.0036</v>
      </c>
      <c r="H104" s="79">
        <f t="shared" si="37"/>
        <v>5664.0036</v>
      </c>
    </row>
    <row r="105" spans="2:8" x14ac:dyDescent="0.2">
      <c r="B105" s="39" t="s">
        <v>159</v>
      </c>
      <c r="C105" s="28" t="s">
        <v>160</v>
      </c>
      <c r="D105" s="71">
        <v>40000</v>
      </c>
      <c r="E105" s="71">
        <v>100000</v>
      </c>
      <c r="F105" s="71">
        <v>0</v>
      </c>
      <c r="G105" s="79">
        <v>0</v>
      </c>
      <c r="H105" s="94">
        <f t="shared" si="37"/>
        <v>0</v>
      </c>
    </row>
    <row r="106" spans="2:8" x14ac:dyDescent="0.2">
      <c r="B106" s="29">
        <v>234</v>
      </c>
      <c r="C106" s="30" t="s">
        <v>161</v>
      </c>
      <c r="D106" s="86">
        <f t="shared" ref="D106:H106" si="38">+D107</f>
        <v>100000</v>
      </c>
      <c r="E106" s="86">
        <f t="shared" si="38"/>
        <v>200000</v>
      </c>
      <c r="F106" s="86">
        <f t="shared" si="38"/>
        <v>0</v>
      </c>
      <c r="G106" s="75">
        <f t="shared" si="38"/>
        <v>0</v>
      </c>
      <c r="H106" s="75">
        <f t="shared" si="38"/>
        <v>0</v>
      </c>
    </row>
    <row r="107" spans="2:8" x14ac:dyDescent="0.2">
      <c r="B107" s="39" t="s">
        <v>162</v>
      </c>
      <c r="C107" s="40" t="s">
        <v>163</v>
      </c>
      <c r="D107" s="71">
        <v>100000</v>
      </c>
      <c r="E107" s="71">
        <v>200000</v>
      </c>
      <c r="F107" s="71">
        <v>0</v>
      </c>
      <c r="G107" s="79">
        <v>0</v>
      </c>
      <c r="H107" s="79">
        <f>+F107+G107</f>
        <v>0</v>
      </c>
    </row>
    <row r="108" spans="2:8" x14ac:dyDescent="0.2">
      <c r="B108" s="29">
        <v>235</v>
      </c>
      <c r="C108" s="35" t="s">
        <v>164</v>
      </c>
      <c r="D108" s="86">
        <f>D109+D110+D111+D112</f>
        <v>410000</v>
      </c>
      <c r="E108" s="86">
        <f>E109+E110+E111+E112</f>
        <v>2550000</v>
      </c>
      <c r="F108" s="93">
        <f>+F109+F110+F111+F112</f>
        <v>0</v>
      </c>
      <c r="G108" s="80">
        <f>+G109+G110+G111+G112</f>
        <v>0</v>
      </c>
      <c r="H108" s="80">
        <f t="shared" ref="H108" si="39">+H109+H110+H111+H112</f>
        <v>0</v>
      </c>
    </row>
    <row r="109" spans="2:8" x14ac:dyDescent="0.2">
      <c r="B109" s="39" t="s">
        <v>165</v>
      </c>
      <c r="C109" s="40" t="s">
        <v>166</v>
      </c>
      <c r="D109" s="71">
        <v>10000</v>
      </c>
      <c r="E109" s="71">
        <v>50000</v>
      </c>
      <c r="F109" s="71">
        <v>0</v>
      </c>
      <c r="G109" s="79">
        <v>0</v>
      </c>
      <c r="H109" s="79">
        <f t="shared" ref="H109:H112" si="40">+F109+G109</f>
        <v>0</v>
      </c>
    </row>
    <row r="110" spans="2:8" x14ac:dyDescent="0.2">
      <c r="B110" s="27" t="s">
        <v>167</v>
      </c>
      <c r="C110" s="28" t="s">
        <v>168</v>
      </c>
      <c r="D110" s="71">
        <v>200000</v>
      </c>
      <c r="E110" s="71">
        <v>1900000</v>
      </c>
      <c r="F110" s="71">
        <v>0</v>
      </c>
      <c r="G110" s="79">
        <v>0</v>
      </c>
      <c r="H110" s="79">
        <f t="shared" si="40"/>
        <v>0</v>
      </c>
    </row>
    <row r="111" spans="2:8" x14ac:dyDescent="0.2">
      <c r="B111" s="27" t="s">
        <v>169</v>
      </c>
      <c r="C111" s="28" t="s">
        <v>170</v>
      </c>
      <c r="D111" s="71">
        <v>50000</v>
      </c>
      <c r="E111" s="71">
        <v>100000</v>
      </c>
      <c r="F111" s="71">
        <v>0</v>
      </c>
      <c r="G111" s="79">
        <v>0</v>
      </c>
      <c r="H111" s="79">
        <f t="shared" si="40"/>
        <v>0</v>
      </c>
    </row>
    <row r="112" spans="2:8" x14ac:dyDescent="0.2">
      <c r="B112" s="27" t="s">
        <v>171</v>
      </c>
      <c r="C112" s="28" t="s">
        <v>172</v>
      </c>
      <c r="D112" s="71">
        <v>150000</v>
      </c>
      <c r="E112" s="71">
        <v>500000</v>
      </c>
      <c r="F112" s="71">
        <v>0</v>
      </c>
      <c r="G112" s="79">
        <v>0</v>
      </c>
      <c r="H112" s="79">
        <f t="shared" si="40"/>
        <v>0</v>
      </c>
    </row>
    <row r="113" spans="2:8" ht="26.25" customHeight="1" x14ac:dyDescent="0.2">
      <c r="B113" s="29">
        <v>236</v>
      </c>
      <c r="C113" s="35" t="s">
        <v>173</v>
      </c>
      <c r="D113" s="86">
        <f>+D114+D118+D122+D127+D130</f>
        <v>208920</v>
      </c>
      <c r="E113" s="86">
        <f>+E114+E118+E122+E127+E130</f>
        <v>599280</v>
      </c>
      <c r="F113" s="86">
        <f t="shared" ref="F113:H113" si="41">+F114+F118+F122+F127+F130</f>
        <v>0</v>
      </c>
      <c r="G113" s="75">
        <f t="shared" si="41"/>
        <v>129064.60212</v>
      </c>
      <c r="H113" s="75">
        <f t="shared" si="41"/>
        <v>129064.60212</v>
      </c>
    </row>
    <row r="114" spans="2:8" ht="15" customHeight="1" x14ac:dyDescent="0.2">
      <c r="B114" s="42">
        <v>2361</v>
      </c>
      <c r="C114" s="44" t="s">
        <v>174</v>
      </c>
      <c r="D114" s="87">
        <f t="shared" ref="D114" si="42">SUM(D115:D117)</f>
        <v>0</v>
      </c>
      <c r="E114" s="87">
        <f t="shared" ref="E114:H114" si="43">SUM(E115:E117)</f>
        <v>0</v>
      </c>
      <c r="F114" s="87">
        <f t="shared" si="43"/>
        <v>0</v>
      </c>
      <c r="G114" s="76">
        <f t="shared" si="43"/>
        <v>0</v>
      </c>
      <c r="H114" s="76">
        <f t="shared" si="43"/>
        <v>0</v>
      </c>
    </row>
    <row r="115" spans="2:8" x14ac:dyDescent="0.2">
      <c r="B115" s="27" t="s">
        <v>175</v>
      </c>
      <c r="C115" s="28" t="s">
        <v>176</v>
      </c>
      <c r="D115" s="71">
        <v>0</v>
      </c>
      <c r="E115" s="71">
        <v>0</v>
      </c>
      <c r="F115" s="71">
        <f>+E115/4</f>
        <v>0</v>
      </c>
      <c r="G115" s="79">
        <f>+F115/4</f>
        <v>0</v>
      </c>
      <c r="H115" s="79">
        <f t="shared" ref="H115:H117" si="44">+F115+G115</f>
        <v>0</v>
      </c>
    </row>
    <row r="116" spans="2:8" x14ac:dyDescent="0.2">
      <c r="B116" s="27" t="s">
        <v>177</v>
      </c>
      <c r="C116" s="28" t="s">
        <v>178</v>
      </c>
      <c r="D116" s="71">
        <v>0</v>
      </c>
      <c r="E116" s="71">
        <v>0</v>
      </c>
      <c r="F116" s="71">
        <f t="shared" ref="F116:G117" si="45">+E116/4</f>
        <v>0</v>
      </c>
      <c r="G116" s="79">
        <f t="shared" si="45"/>
        <v>0</v>
      </c>
      <c r="H116" s="79">
        <f t="shared" si="44"/>
        <v>0</v>
      </c>
    </row>
    <row r="117" spans="2:8" x14ac:dyDescent="0.2">
      <c r="B117" s="27" t="s">
        <v>179</v>
      </c>
      <c r="C117" s="28" t="s">
        <v>180</v>
      </c>
      <c r="D117" s="71">
        <v>0</v>
      </c>
      <c r="E117" s="71">
        <v>0</v>
      </c>
      <c r="F117" s="71">
        <f t="shared" si="45"/>
        <v>0</v>
      </c>
      <c r="G117" s="79">
        <f t="shared" si="45"/>
        <v>0</v>
      </c>
      <c r="H117" s="79">
        <f t="shared" si="44"/>
        <v>0</v>
      </c>
    </row>
    <row r="118" spans="2:8" x14ac:dyDescent="0.2">
      <c r="B118" s="42">
        <v>2362</v>
      </c>
      <c r="C118" s="43" t="s">
        <v>181</v>
      </c>
      <c r="D118" s="87">
        <f t="shared" ref="D118:H118" si="46">SUM(D119:D121)</f>
        <v>0</v>
      </c>
      <c r="E118" s="87">
        <f t="shared" si="46"/>
        <v>0</v>
      </c>
      <c r="F118" s="87">
        <f t="shared" si="46"/>
        <v>0</v>
      </c>
      <c r="G118" s="76">
        <f t="shared" si="46"/>
        <v>1350</v>
      </c>
      <c r="H118" s="76">
        <f t="shared" si="46"/>
        <v>1350</v>
      </c>
    </row>
    <row r="119" spans="2:8" x14ac:dyDescent="0.2">
      <c r="B119" s="27" t="s">
        <v>182</v>
      </c>
      <c r="C119" s="28" t="s">
        <v>183</v>
      </c>
      <c r="D119" s="71">
        <v>0</v>
      </c>
      <c r="E119" s="71">
        <v>0</v>
      </c>
      <c r="F119" s="71">
        <f>+E119/4</f>
        <v>0</v>
      </c>
      <c r="G119" s="79">
        <v>1350</v>
      </c>
      <c r="H119" s="79">
        <f t="shared" ref="H119:H121" si="47">+F119+G119</f>
        <v>1350</v>
      </c>
    </row>
    <row r="120" spans="2:8" x14ac:dyDescent="0.2">
      <c r="B120" s="27" t="s">
        <v>184</v>
      </c>
      <c r="C120" s="28" t="s">
        <v>185</v>
      </c>
      <c r="D120" s="71">
        <v>0</v>
      </c>
      <c r="E120" s="71">
        <v>0</v>
      </c>
      <c r="F120" s="71">
        <f t="shared" ref="F120:G121" si="48">+E120/4</f>
        <v>0</v>
      </c>
      <c r="G120" s="79">
        <f t="shared" si="48"/>
        <v>0</v>
      </c>
      <c r="H120" s="79">
        <f t="shared" si="47"/>
        <v>0</v>
      </c>
    </row>
    <row r="121" spans="2:8" x14ac:dyDescent="0.2">
      <c r="B121" s="27" t="s">
        <v>186</v>
      </c>
      <c r="C121" s="28" t="s">
        <v>187</v>
      </c>
      <c r="D121" s="71">
        <v>0</v>
      </c>
      <c r="E121" s="71">
        <v>0</v>
      </c>
      <c r="F121" s="71">
        <f t="shared" si="48"/>
        <v>0</v>
      </c>
      <c r="G121" s="79">
        <f t="shared" si="48"/>
        <v>0</v>
      </c>
      <c r="H121" s="79">
        <f t="shared" si="47"/>
        <v>0</v>
      </c>
    </row>
    <row r="122" spans="2:8" x14ac:dyDescent="0.2">
      <c r="B122" s="42">
        <v>2363</v>
      </c>
      <c r="C122" s="43" t="s">
        <v>188</v>
      </c>
      <c r="D122" s="97">
        <f>SUM(D123:D126)</f>
        <v>109640</v>
      </c>
      <c r="E122" s="97">
        <f>SUM(E123:E126)</f>
        <v>500000</v>
      </c>
      <c r="F122" s="97">
        <f>SUM(F123:F126)</f>
        <v>0</v>
      </c>
      <c r="G122" s="98">
        <f>SUM(G123:G126)</f>
        <v>127714.60212</v>
      </c>
      <c r="H122" s="98">
        <f>SUM(H123:H126)</f>
        <v>127714.60212</v>
      </c>
    </row>
    <row r="123" spans="2:8" x14ac:dyDescent="0.2">
      <c r="B123" s="27" t="s">
        <v>189</v>
      </c>
      <c r="C123" s="28" t="s">
        <v>190</v>
      </c>
      <c r="D123" s="71">
        <v>0</v>
      </c>
      <c r="E123" s="71">
        <v>0</v>
      </c>
      <c r="F123" s="71">
        <f t="shared" ref="F123:G125" si="49">+E123/4</f>
        <v>0</v>
      </c>
      <c r="G123" s="79">
        <f t="shared" si="49"/>
        <v>0</v>
      </c>
      <c r="H123" s="79">
        <f t="shared" ref="H123:H126" si="50">+F123+G123</f>
        <v>0</v>
      </c>
    </row>
    <row r="124" spans="2:8" x14ac:dyDescent="0.2">
      <c r="B124" s="27" t="s">
        <v>191</v>
      </c>
      <c r="C124" s="28" t="s">
        <v>192</v>
      </c>
      <c r="D124" s="71">
        <v>0</v>
      </c>
      <c r="E124" s="71">
        <v>0</v>
      </c>
      <c r="F124" s="71">
        <f t="shared" si="49"/>
        <v>0</v>
      </c>
      <c r="G124" s="79">
        <f t="shared" si="49"/>
        <v>0</v>
      </c>
      <c r="H124" s="79">
        <f t="shared" si="50"/>
        <v>0</v>
      </c>
    </row>
    <row r="125" spans="2:8" x14ac:dyDescent="0.2">
      <c r="B125" s="27" t="s">
        <v>193</v>
      </c>
      <c r="C125" s="28" t="s">
        <v>194</v>
      </c>
      <c r="D125" s="71">
        <v>0</v>
      </c>
      <c r="E125" s="71">
        <v>0</v>
      </c>
      <c r="F125" s="71">
        <f t="shared" si="49"/>
        <v>0</v>
      </c>
      <c r="G125" s="79">
        <f t="shared" si="49"/>
        <v>0</v>
      </c>
      <c r="H125" s="79">
        <f t="shared" si="50"/>
        <v>0</v>
      </c>
    </row>
    <row r="126" spans="2:8" x14ac:dyDescent="0.2">
      <c r="B126" s="27" t="s">
        <v>195</v>
      </c>
      <c r="C126" s="28" t="s">
        <v>196</v>
      </c>
      <c r="D126" s="71">
        <v>109640</v>
      </c>
      <c r="E126" s="71">
        <v>500000</v>
      </c>
      <c r="F126" s="71">
        <v>0</v>
      </c>
      <c r="G126" s="79">
        <v>127714.60212</v>
      </c>
      <c r="H126" s="79">
        <f t="shared" si="50"/>
        <v>127714.60212</v>
      </c>
    </row>
    <row r="127" spans="2:8" x14ac:dyDescent="0.2">
      <c r="B127" s="42">
        <v>2364</v>
      </c>
      <c r="C127" s="43" t="s">
        <v>197</v>
      </c>
      <c r="D127" s="97">
        <f>SUM(D128:D129)</f>
        <v>24640</v>
      </c>
      <c r="E127" s="97">
        <f>SUM(E128:E129)</f>
        <v>24640</v>
      </c>
      <c r="F127" s="97">
        <f>+F128+F129</f>
        <v>0</v>
      </c>
      <c r="G127" s="98">
        <f>+G128+G129</f>
        <v>0</v>
      </c>
      <c r="H127" s="98">
        <f t="shared" ref="H127" si="51">+H128+H129</f>
        <v>0</v>
      </c>
    </row>
    <row r="128" spans="2:8" x14ac:dyDescent="0.2">
      <c r="B128" s="27" t="s">
        <v>198</v>
      </c>
      <c r="C128" s="28" t="s">
        <v>199</v>
      </c>
      <c r="D128" s="71">
        <v>24640</v>
      </c>
      <c r="E128" s="71">
        <v>24640</v>
      </c>
      <c r="F128" s="71">
        <v>0</v>
      </c>
      <c r="G128" s="79">
        <v>0</v>
      </c>
      <c r="H128" s="79">
        <f t="shared" ref="H128:H129" si="52">+F128+G128</f>
        <v>0</v>
      </c>
    </row>
    <row r="129" spans="2:8" x14ac:dyDescent="0.2">
      <c r="B129" s="27" t="s">
        <v>200</v>
      </c>
      <c r="C129" s="28" t="s">
        <v>201</v>
      </c>
      <c r="D129" s="71">
        <v>0</v>
      </c>
      <c r="E129" s="71">
        <v>0</v>
      </c>
      <c r="F129" s="71">
        <f>+E129/4</f>
        <v>0</v>
      </c>
      <c r="G129" s="79">
        <f>+F129/4</f>
        <v>0</v>
      </c>
      <c r="H129" s="79">
        <f t="shared" si="52"/>
        <v>0</v>
      </c>
    </row>
    <row r="130" spans="2:8" x14ac:dyDescent="0.2">
      <c r="B130" s="42">
        <v>2369</v>
      </c>
      <c r="C130" s="43" t="s">
        <v>202</v>
      </c>
      <c r="D130" s="97">
        <f>+D131</f>
        <v>74640</v>
      </c>
      <c r="E130" s="97">
        <f>+E131</f>
        <v>74640</v>
      </c>
      <c r="F130" s="97">
        <f t="shared" ref="F130:H130" si="53">+F131</f>
        <v>0</v>
      </c>
      <c r="G130" s="98">
        <f t="shared" si="53"/>
        <v>0</v>
      </c>
      <c r="H130" s="98">
        <f t="shared" si="53"/>
        <v>0</v>
      </c>
    </row>
    <row r="131" spans="2:8" x14ac:dyDescent="0.2">
      <c r="B131" s="39" t="s">
        <v>292</v>
      </c>
      <c r="C131" s="40" t="s">
        <v>203</v>
      </c>
      <c r="D131" s="95">
        <v>74640</v>
      </c>
      <c r="E131" s="95">
        <v>74640</v>
      </c>
      <c r="F131" s="71">
        <v>0</v>
      </c>
      <c r="G131" s="79">
        <v>0</v>
      </c>
      <c r="H131" s="94">
        <f>+F131+G131</f>
        <v>0</v>
      </c>
    </row>
    <row r="132" spans="2:8" ht="25.5" x14ac:dyDescent="0.2">
      <c r="B132" s="29">
        <v>237</v>
      </c>
      <c r="C132" s="35" t="s">
        <v>204</v>
      </c>
      <c r="D132" s="86">
        <f>D133+D137</f>
        <v>10690000</v>
      </c>
      <c r="E132" s="86">
        <f>E133+E137</f>
        <v>27147623</v>
      </c>
      <c r="F132" s="93">
        <f>+F133+F137</f>
        <v>1072663.8500000001</v>
      </c>
      <c r="G132" s="80">
        <f>+G133+G137</f>
        <v>1130826.24</v>
      </c>
      <c r="H132" s="80">
        <f t="shared" ref="H132" si="54">+H133+H137</f>
        <v>2203490.09</v>
      </c>
    </row>
    <row r="133" spans="2:8" x14ac:dyDescent="0.2">
      <c r="B133" s="42">
        <v>2371</v>
      </c>
      <c r="C133" s="43" t="s">
        <v>205</v>
      </c>
      <c r="D133" s="97">
        <f>SUM(D134:D136)</f>
        <v>10490000</v>
      </c>
      <c r="E133" s="97">
        <f>SUM(E134:E136)</f>
        <v>25947623</v>
      </c>
      <c r="F133" s="99">
        <f>SUM(F134:F136)</f>
        <v>1072663.8500000001</v>
      </c>
      <c r="G133" s="100">
        <f>SUM(G134:G136)</f>
        <v>1130826.24</v>
      </c>
      <c r="H133" s="98">
        <f t="shared" ref="H133" si="55">SUM(H134:H136)</f>
        <v>2203490.09</v>
      </c>
    </row>
    <row r="134" spans="2:8" x14ac:dyDescent="0.2">
      <c r="B134" s="27" t="s">
        <v>206</v>
      </c>
      <c r="C134" s="28" t="s">
        <v>207</v>
      </c>
      <c r="D134" s="71">
        <v>5100000</v>
      </c>
      <c r="E134" s="71">
        <v>12323811.5</v>
      </c>
      <c r="F134" s="71">
        <v>514192.17499999999</v>
      </c>
      <c r="G134" s="79">
        <v>534406.86</v>
      </c>
      <c r="H134" s="79">
        <f t="shared" ref="H134:H136" si="56">+F134+G134</f>
        <v>1048599.0349999999</v>
      </c>
    </row>
    <row r="135" spans="2:8" x14ac:dyDescent="0.2">
      <c r="B135" s="27" t="s">
        <v>208</v>
      </c>
      <c r="C135" s="28" t="s">
        <v>209</v>
      </c>
      <c r="D135" s="71">
        <v>4090000</v>
      </c>
      <c r="E135" s="71">
        <v>12323811.5</v>
      </c>
      <c r="F135" s="71">
        <v>558471.67500000005</v>
      </c>
      <c r="G135" s="79">
        <v>596419.38</v>
      </c>
      <c r="H135" s="79">
        <f t="shared" si="56"/>
        <v>1154891.0550000002</v>
      </c>
    </row>
    <row r="136" spans="2:8" x14ac:dyDescent="0.2">
      <c r="B136" s="27" t="s">
        <v>210</v>
      </c>
      <c r="C136" s="28" t="s">
        <v>211</v>
      </c>
      <c r="D136" s="71">
        <v>1300000</v>
      </c>
      <c r="E136" s="71">
        <v>1300000</v>
      </c>
      <c r="F136" s="71">
        <v>0</v>
      </c>
      <c r="G136" s="79">
        <v>0</v>
      </c>
      <c r="H136" s="79">
        <f t="shared" si="56"/>
        <v>0</v>
      </c>
    </row>
    <row r="137" spans="2:8" x14ac:dyDescent="0.2">
      <c r="B137" s="42">
        <v>2372</v>
      </c>
      <c r="C137" s="43" t="s">
        <v>212</v>
      </c>
      <c r="D137" s="97">
        <f>+D138</f>
        <v>200000</v>
      </c>
      <c r="E137" s="97">
        <f>+E138</f>
        <v>1200000</v>
      </c>
      <c r="F137" s="97">
        <f t="shared" ref="F137:H137" si="57">+F138</f>
        <v>0</v>
      </c>
      <c r="G137" s="98">
        <f t="shared" si="57"/>
        <v>0</v>
      </c>
      <c r="H137" s="98">
        <f t="shared" si="57"/>
        <v>0</v>
      </c>
    </row>
    <row r="138" spans="2:8" x14ac:dyDescent="0.2">
      <c r="B138" s="39" t="s">
        <v>288</v>
      </c>
      <c r="C138" s="41" t="s">
        <v>213</v>
      </c>
      <c r="D138" s="95">
        <v>200000</v>
      </c>
      <c r="E138" s="95">
        <v>1200000</v>
      </c>
      <c r="F138" s="71">
        <v>0</v>
      </c>
      <c r="G138" s="79">
        <v>0</v>
      </c>
      <c r="H138" s="94">
        <f>+F138+G138</f>
        <v>0</v>
      </c>
    </row>
    <row r="139" spans="2:8" ht="15" customHeight="1" x14ac:dyDescent="0.2">
      <c r="B139" s="29">
        <v>239</v>
      </c>
      <c r="C139" s="35" t="s">
        <v>214</v>
      </c>
      <c r="D139" s="86">
        <f t="shared" ref="D139:H139" si="58">SUM(D140:D145)</f>
        <v>3425000</v>
      </c>
      <c r="E139" s="86">
        <f t="shared" si="58"/>
        <v>4825000</v>
      </c>
      <c r="F139" s="86">
        <f t="shared" si="58"/>
        <v>6568.25</v>
      </c>
      <c r="G139" s="75">
        <f t="shared" si="58"/>
        <v>332501.66821999999</v>
      </c>
      <c r="H139" s="75">
        <f t="shared" si="58"/>
        <v>339069.91821999999</v>
      </c>
    </row>
    <row r="140" spans="2:8" x14ac:dyDescent="0.2">
      <c r="B140" s="27" t="s">
        <v>215</v>
      </c>
      <c r="C140" s="38" t="s">
        <v>216</v>
      </c>
      <c r="D140" s="71">
        <v>300000</v>
      </c>
      <c r="E140" s="71">
        <v>500000</v>
      </c>
      <c r="F140" s="71">
        <v>439.79999999999995</v>
      </c>
      <c r="G140" s="79">
        <v>21406.004999999997</v>
      </c>
      <c r="H140" s="79">
        <f t="shared" ref="H140:H145" si="59">+F140+G140</f>
        <v>21845.804999999997</v>
      </c>
    </row>
    <row r="141" spans="2:8" ht="19.5" customHeight="1" x14ac:dyDescent="0.2">
      <c r="B141" s="27" t="s">
        <v>217</v>
      </c>
      <c r="C141" s="38" t="s">
        <v>218</v>
      </c>
      <c r="D141" s="71">
        <v>2300000</v>
      </c>
      <c r="E141" s="71">
        <v>3500000</v>
      </c>
      <c r="F141" s="71">
        <v>5988.5</v>
      </c>
      <c r="G141" s="79">
        <v>307444.74322</v>
      </c>
      <c r="H141" s="79">
        <f t="shared" si="59"/>
        <v>313433.24322</v>
      </c>
    </row>
    <row r="142" spans="2:8" ht="16.5" customHeight="1" x14ac:dyDescent="0.2">
      <c r="B142" s="27" t="s">
        <v>219</v>
      </c>
      <c r="C142" s="28" t="s">
        <v>220</v>
      </c>
      <c r="D142" s="71">
        <v>500000</v>
      </c>
      <c r="E142" s="71">
        <v>500000</v>
      </c>
      <c r="F142" s="71">
        <v>0</v>
      </c>
      <c r="G142" s="79">
        <v>0</v>
      </c>
      <c r="H142" s="79">
        <f t="shared" si="59"/>
        <v>0</v>
      </c>
    </row>
    <row r="143" spans="2:8" ht="17.25" customHeight="1" x14ac:dyDescent="0.2">
      <c r="B143" s="39" t="s">
        <v>221</v>
      </c>
      <c r="C143" s="41" t="s">
        <v>222</v>
      </c>
      <c r="D143" s="95">
        <v>75000</v>
      </c>
      <c r="E143" s="95">
        <v>75000</v>
      </c>
      <c r="F143" s="71">
        <v>0</v>
      </c>
      <c r="G143" s="79">
        <v>0</v>
      </c>
      <c r="H143" s="94">
        <f t="shared" si="59"/>
        <v>0</v>
      </c>
    </row>
    <row r="144" spans="2:8" x14ac:dyDescent="0.2">
      <c r="B144" s="39" t="s">
        <v>223</v>
      </c>
      <c r="C144" s="41" t="s">
        <v>224</v>
      </c>
      <c r="D144" s="95">
        <v>150000</v>
      </c>
      <c r="E144" s="95">
        <v>150000</v>
      </c>
      <c r="F144" s="71">
        <v>139.94999999999999</v>
      </c>
      <c r="G144" s="79"/>
      <c r="H144" s="94">
        <f t="shared" si="59"/>
        <v>139.94999999999999</v>
      </c>
    </row>
    <row r="145" spans="2:8" x14ac:dyDescent="0.2">
      <c r="B145" s="27" t="s">
        <v>225</v>
      </c>
      <c r="C145" s="38" t="s">
        <v>226</v>
      </c>
      <c r="D145" s="71">
        <v>100000</v>
      </c>
      <c r="E145" s="71">
        <v>100000</v>
      </c>
      <c r="F145" s="71">
        <v>0</v>
      </c>
      <c r="G145" s="79">
        <v>3650.92</v>
      </c>
      <c r="H145" s="94">
        <f t="shared" si="59"/>
        <v>3650.92</v>
      </c>
    </row>
    <row r="146" spans="2:8" x14ac:dyDescent="0.2">
      <c r="B146" s="36">
        <v>24</v>
      </c>
      <c r="C146" s="45" t="s">
        <v>227</v>
      </c>
      <c r="D146" s="74">
        <f t="shared" ref="D146:H146" si="60">+D147+D149</f>
        <v>1754980</v>
      </c>
      <c r="E146" s="74">
        <f t="shared" si="60"/>
        <v>17067547</v>
      </c>
      <c r="F146" s="74">
        <f t="shared" si="60"/>
        <v>0</v>
      </c>
      <c r="G146" s="74">
        <f t="shared" si="60"/>
        <v>0</v>
      </c>
      <c r="H146" s="74">
        <f t="shared" si="60"/>
        <v>0</v>
      </c>
    </row>
    <row r="147" spans="2:8" ht="25.5" x14ac:dyDescent="0.2">
      <c r="B147" s="29">
        <v>241</v>
      </c>
      <c r="C147" s="35" t="s">
        <v>228</v>
      </c>
      <c r="D147" s="86">
        <f t="shared" ref="D147:H147" si="61">+D148</f>
        <v>504980</v>
      </c>
      <c r="E147" s="86">
        <f t="shared" si="61"/>
        <v>7259960</v>
      </c>
      <c r="F147" s="93">
        <f t="shared" si="61"/>
        <v>0</v>
      </c>
      <c r="G147" s="80">
        <f t="shared" si="61"/>
        <v>0</v>
      </c>
      <c r="H147" s="80">
        <f t="shared" si="61"/>
        <v>0</v>
      </c>
    </row>
    <row r="148" spans="2:8" ht="16.5" customHeight="1" x14ac:dyDescent="0.2">
      <c r="B148" s="27" t="s">
        <v>229</v>
      </c>
      <c r="C148" s="38" t="s">
        <v>230</v>
      </c>
      <c r="D148" s="71">
        <v>504980</v>
      </c>
      <c r="E148" s="71">
        <v>7259960</v>
      </c>
      <c r="F148" s="71">
        <v>0</v>
      </c>
      <c r="G148" s="79">
        <v>0</v>
      </c>
      <c r="H148" s="96">
        <f>+F148+G148</f>
        <v>0</v>
      </c>
    </row>
    <row r="149" spans="2:8" ht="25.5" x14ac:dyDescent="0.2">
      <c r="B149" s="29">
        <v>247</v>
      </c>
      <c r="C149" s="35" t="s">
        <v>231</v>
      </c>
      <c r="D149" s="86">
        <f>+D150</f>
        <v>1250000</v>
      </c>
      <c r="E149" s="86">
        <f>+E150</f>
        <v>9807587</v>
      </c>
      <c r="F149" s="86">
        <f t="shared" ref="F149:H149" si="62">+F150</f>
        <v>0</v>
      </c>
      <c r="G149" s="75">
        <f t="shared" si="62"/>
        <v>0</v>
      </c>
      <c r="H149" s="75">
        <f t="shared" si="62"/>
        <v>0</v>
      </c>
    </row>
    <row r="150" spans="2:8" ht="25.5" x14ac:dyDescent="0.2">
      <c r="B150" s="39" t="s">
        <v>232</v>
      </c>
      <c r="C150" s="41" t="s">
        <v>233</v>
      </c>
      <c r="D150" s="95">
        <v>1250000</v>
      </c>
      <c r="E150" s="95">
        <v>9807587</v>
      </c>
      <c r="F150" s="71">
        <v>0</v>
      </c>
      <c r="G150" s="79">
        <v>0</v>
      </c>
      <c r="H150" s="96">
        <f>+F150+G150</f>
        <v>0</v>
      </c>
    </row>
    <row r="151" spans="2:8" x14ac:dyDescent="0.2">
      <c r="B151" s="36">
        <v>26</v>
      </c>
      <c r="C151" s="45" t="s">
        <v>234</v>
      </c>
      <c r="D151" s="74">
        <f>D152+D157+D160+D163+D166</f>
        <v>32426100</v>
      </c>
      <c r="E151" s="74">
        <f>E152+E157+E160+E163+E166</f>
        <v>108006466</v>
      </c>
      <c r="F151" s="101">
        <f>+F152+F157+F160+F163+F166</f>
        <v>1153263.8831121132</v>
      </c>
      <c r="G151" s="102">
        <f>+G152+G157+G160+G163+G166</f>
        <v>2885793.0320681049</v>
      </c>
      <c r="H151" s="102">
        <f>+H152+H157+H160+H163+H166</f>
        <v>4039056.9151802184</v>
      </c>
    </row>
    <row r="152" spans="2:8" x14ac:dyDescent="0.2">
      <c r="B152" s="29">
        <v>261</v>
      </c>
      <c r="C152" s="35" t="s">
        <v>235</v>
      </c>
      <c r="D152" s="86">
        <f>D153+D154+D155+D156</f>
        <v>22326100</v>
      </c>
      <c r="E152" s="86">
        <f>E153+E154+E155+E156</f>
        <v>47042668</v>
      </c>
      <c r="F152" s="93">
        <f>+F153+F154+F155+F156</f>
        <v>65604.861199999999</v>
      </c>
      <c r="G152" s="80">
        <f>+G153+G154+G155+G156</f>
        <v>0</v>
      </c>
      <c r="H152" s="80">
        <f t="shared" ref="H152" si="63">+H153+H154+H155+H156</f>
        <v>65604.861199999999</v>
      </c>
    </row>
    <row r="153" spans="2:8" x14ac:dyDescent="0.2">
      <c r="B153" s="27" t="s">
        <v>236</v>
      </c>
      <c r="C153" s="38" t="s">
        <v>237</v>
      </c>
      <c r="D153" s="71">
        <v>4300000</v>
      </c>
      <c r="E153" s="71">
        <v>24670234</v>
      </c>
      <c r="F153" s="71">
        <v>65604.861199999999</v>
      </c>
      <c r="G153" s="79"/>
      <c r="H153" s="96">
        <f t="shared" ref="H153:H156" si="64">+F153+G153</f>
        <v>65604.861199999999</v>
      </c>
    </row>
    <row r="154" spans="2:8" x14ac:dyDescent="0.2">
      <c r="B154" s="27" t="s">
        <v>238</v>
      </c>
      <c r="C154" s="38" t="s">
        <v>239</v>
      </c>
      <c r="D154" s="71">
        <v>6600000</v>
      </c>
      <c r="E154" s="71">
        <v>20546334</v>
      </c>
      <c r="F154" s="71">
        <v>0</v>
      </c>
      <c r="G154" s="79">
        <v>0</v>
      </c>
      <c r="H154" s="96">
        <f t="shared" si="64"/>
        <v>0</v>
      </c>
    </row>
    <row r="155" spans="2:8" x14ac:dyDescent="0.2">
      <c r="B155" s="27" t="s">
        <v>240</v>
      </c>
      <c r="C155" s="38" t="s">
        <v>241</v>
      </c>
      <c r="D155" s="71">
        <v>226100</v>
      </c>
      <c r="E155" s="71">
        <v>1226100</v>
      </c>
      <c r="F155" s="71">
        <v>0</v>
      </c>
      <c r="G155" s="79">
        <v>0</v>
      </c>
      <c r="H155" s="96">
        <f t="shared" si="64"/>
        <v>0</v>
      </c>
    </row>
    <row r="156" spans="2:8" x14ac:dyDescent="0.2">
      <c r="B156" s="27" t="s">
        <v>242</v>
      </c>
      <c r="C156" s="38" t="s">
        <v>243</v>
      </c>
      <c r="D156" s="71">
        <v>11200000</v>
      </c>
      <c r="E156" s="71">
        <v>600000</v>
      </c>
      <c r="F156" s="71">
        <v>0</v>
      </c>
      <c r="G156" s="79">
        <v>0</v>
      </c>
      <c r="H156" s="96">
        <f t="shared" si="64"/>
        <v>0</v>
      </c>
    </row>
    <row r="157" spans="2:8" ht="25.5" x14ac:dyDescent="0.2">
      <c r="B157" s="29">
        <v>262</v>
      </c>
      <c r="C157" s="35" t="s">
        <v>244</v>
      </c>
      <c r="D157" s="86">
        <f>D158+D159</f>
        <v>200000</v>
      </c>
      <c r="E157" s="86">
        <f>E158+E159</f>
        <v>22663798</v>
      </c>
      <c r="F157" s="93">
        <f>+F158+F159</f>
        <v>0</v>
      </c>
      <c r="G157" s="80">
        <f>+G158+G159</f>
        <v>0</v>
      </c>
      <c r="H157" s="80">
        <f t="shared" ref="H157" si="65">+H158+H159</f>
        <v>0</v>
      </c>
    </row>
    <row r="158" spans="2:8" x14ac:dyDescent="0.2">
      <c r="B158" s="27" t="s">
        <v>245</v>
      </c>
      <c r="C158" s="38" t="s">
        <v>246</v>
      </c>
      <c r="D158" s="71">
        <v>100000</v>
      </c>
      <c r="E158" s="71">
        <v>20879532</v>
      </c>
      <c r="F158" s="71">
        <v>0</v>
      </c>
      <c r="G158" s="79">
        <v>0</v>
      </c>
      <c r="H158" s="77">
        <f t="shared" ref="H158:H159" si="66">+F158+G158</f>
        <v>0</v>
      </c>
    </row>
    <row r="159" spans="2:8" x14ac:dyDescent="0.2">
      <c r="B159" s="27" t="s">
        <v>247</v>
      </c>
      <c r="C159" s="38" t="s">
        <v>248</v>
      </c>
      <c r="D159" s="71">
        <v>100000</v>
      </c>
      <c r="E159" s="71">
        <v>1784266</v>
      </c>
      <c r="F159" s="71">
        <v>0</v>
      </c>
      <c r="G159" s="79">
        <v>0</v>
      </c>
      <c r="H159" s="77">
        <f t="shared" si="66"/>
        <v>0</v>
      </c>
    </row>
    <row r="160" spans="2:8" ht="25.5" x14ac:dyDescent="0.2">
      <c r="B160" s="29">
        <v>264</v>
      </c>
      <c r="C160" s="35" t="s">
        <v>249</v>
      </c>
      <c r="D160" s="86">
        <f>D161+D162</f>
        <v>8100000</v>
      </c>
      <c r="E160" s="86">
        <f>E161+E162</f>
        <v>21500000</v>
      </c>
      <c r="F160" s="93">
        <f>+F161+F162</f>
        <v>1087659.0219121133</v>
      </c>
      <c r="G160" s="80">
        <f>+G161+G162</f>
        <v>2216275.2038681051</v>
      </c>
      <c r="H160" s="80">
        <f t="shared" ref="H160" si="67">+H161+H162</f>
        <v>3303934.2257802184</v>
      </c>
    </row>
    <row r="161" spans="2:8" x14ac:dyDescent="0.2">
      <c r="B161" s="39" t="s">
        <v>250</v>
      </c>
      <c r="C161" s="41" t="s">
        <v>251</v>
      </c>
      <c r="D161" s="85">
        <v>8000000</v>
      </c>
      <c r="E161" s="103">
        <v>20400000</v>
      </c>
      <c r="F161" s="71">
        <v>1087659.0219121133</v>
      </c>
      <c r="G161" s="79">
        <v>2216275.2038681051</v>
      </c>
      <c r="H161" s="96">
        <f t="shared" ref="H161:H162" si="68">+F161+G161</f>
        <v>3303934.2257802184</v>
      </c>
    </row>
    <row r="162" spans="2:8" x14ac:dyDescent="0.2">
      <c r="B162" s="39" t="s">
        <v>252</v>
      </c>
      <c r="C162" s="41" t="s">
        <v>253</v>
      </c>
      <c r="D162" s="85">
        <v>100000</v>
      </c>
      <c r="E162" s="103">
        <v>1100000</v>
      </c>
      <c r="F162" s="71">
        <v>0</v>
      </c>
      <c r="G162" s="79">
        <v>0</v>
      </c>
      <c r="H162" s="96">
        <f t="shared" si="68"/>
        <v>0</v>
      </c>
    </row>
    <row r="163" spans="2:8" ht="25.5" x14ac:dyDescent="0.2">
      <c r="B163" s="29">
        <v>265</v>
      </c>
      <c r="C163" s="35" t="s">
        <v>254</v>
      </c>
      <c r="D163" s="86">
        <f>D164+D165</f>
        <v>800000</v>
      </c>
      <c r="E163" s="86">
        <f>E164+E165</f>
        <v>6800000</v>
      </c>
      <c r="F163" s="93">
        <f>+F164+F165</f>
        <v>0</v>
      </c>
      <c r="G163" s="80">
        <f>+G164+G165</f>
        <v>0</v>
      </c>
      <c r="H163" s="80">
        <f t="shared" ref="H163" si="69">+H164+H165</f>
        <v>0</v>
      </c>
    </row>
    <row r="164" spans="2:8" ht="24" customHeight="1" x14ac:dyDescent="0.2">
      <c r="B164" s="39" t="s">
        <v>255</v>
      </c>
      <c r="C164" s="41" t="s">
        <v>256</v>
      </c>
      <c r="D164" s="95">
        <v>700000</v>
      </c>
      <c r="E164" s="95">
        <v>5700000</v>
      </c>
      <c r="F164" s="71">
        <v>0</v>
      </c>
      <c r="G164" s="79">
        <v>0</v>
      </c>
      <c r="H164" s="96">
        <f t="shared" ref="H164:H165" si="70">+F164+G164</f>
        <v>0</v>
      </c>
    </row>
    <row r="165" spans="2:8" ht="25.5" x14ac:dyDescent="0.2">
      <c r="B165" s="39" t="s">
        <v>257</v>
      </c>
      <c r="C165" s="41" t="s">
        <v>258</v>
      </c>
      <c r="D165" s="95">
        <v>100000</v>
      </c>
      <c r="E165" s="95">
        <v>1100000</v>
      </c>
      <c r="F165" s="71">
        <v>0</v>
      </c>
      <c r="G165" s="79">
        <v>0</v>
      </c>
      <c r="H165" s="96">
        <f t="shared" si="70"/>
        <v>0</v>
      </c>
    </row>
    <row r="166" spans="2:8" x14ac:dyDescent="0.2">
      <c r="B166" s="29">
        <v>268</v>
      </c>
      <c r="C166" s="35" t="s">
        <v>259</v>
      </c>
      <c r="D166" s="86">
        <f>D167</f>
        <v>1000000</v>
      </c>
      <c r="E166" s="86">
        <f>E167</f>
        <v>10000000</v>
      </c>
      <c r="F166" s="93">
        <f>+F167</f>
        <v>0</v>
      </c>
      <c r="G166" s="80">
        <f>+G167</f>
        <v>669517.82819999999</v>
      </c>
      <c r="H166" s="80">
        <f t="shared" ref="H166" si="71">+H167</f>
        <v>669517.82819999999</v>
      </c>
    </row>
    <row r="167" spans="2:8" x14ac:dyDescent="0.2">
      <c r="B167" s="39" t="s">
        <v>260</v>
      </c>
      <c r="C167" s="41" t="s">
        <v>261</v>
      </c>
      <c r="D167" s="95">
        <v>1000000</v>
      </c>
      <c r="E167" s="95">
        <v>10000000</v>
      </c>
      <c r="F167" s="71">
        <v>0</v>
      </c>
      <c r="G167" s="79">
        <v>669517.82819999999</v>
      </c>
      <c r="H167" s="96">
        <f>+F167+G167</f>
        <v>669517.82819999999</v>
      </c>
    </row>
    <row r="168" spans="2:8" ht="9" customHeight="1" x14ac:dyDescent="0.2">
      <c r="B168" s="46"/>
      <c r="C168" s="47"/>
      <c r="D168" s="104"/>
      <c r="E168" s="104"/>
      <c r="F168" s="105"/>
      <c r="G168" s="106"/>
      <c r="H168" s="106"/>
    </row>
    <row r="169" spans="2:8" x14ac:dyDescent="0.2">
      <c r="B169" s="48"/>
      <c r="C169" s="49" t="s">
        <v>262</v>
      </c>
      <c r="D169" s="104">
        <f>+D12+D44+D88+D146+D151</f>
        <v>602632629</v>
      </c>
      <c r="E169" s="104">
        <f t="shared" ref="E169:H169" si="72">+E12+E44+E86+E88+E146+E151</f>
        <v>785189195</v>
      </c>
      <c r="F169" s="104">
        <f t="shared" si="72"/>
        <v>36318893.015981138</v>
      </c>
      <c r="G169" s="104">
        <f t="shared" si="72"/>
        <v>46492482.118290149</v>
      </c>
      <c r="H169" s="104">
        <f t="shared" si="72"/>
        <v>82811375.134271324</v>
      </c>
    </row>
    <row r="170" spans="2:8" ht="7.5" customHeight="1" x14ac:dyDescent="0.2">
      <c r="B170" s="119"/>
      <c r="C170" s="120"/>
      <c r="D170" s="73"/>
      <c r="E170" s="73"/>
      <c r="F170" s="121"/>
      <c r="G170" s="122"/>
      <c r="H170" s="122"/>
    </row>
    <row r="171" spans="2:8" ht="26.25" customHeight="1" x14ac:dyDescent="0.2">
      <c r="B171" s="14" t="s">
        <v>263</v>
      </c>
      <c r="C171" s="51" t="s">
        <v>264</v>
      </c>
      <c r="D171" s="73">
        <f t="shared" ref="D171:H172" si="73">+D172</f>
        <v>15385040</v>
      </c>
      <c r="E171" s="73">
        <f t="shared" si="73"/>
        <v>18128474</v>
      </c>
      <c r="F171" s="73">
        <f t="shared" si="73"/>
        <v>1084726.4850400002</v>
      </c>
      <c r="G171" s="107">
        <f t="shared" si="73"/>
        <v>1307807.0627060002</v>
      </c>
      <c r="H171" s="107">
        <f t="shared" si="73"/>
        <v>2392533.5477460003</v>
      </c>
    </row>
    <row r="172" spans="2:8" ht="25.5" x14ac:dyDescent="0.2">
      <c r="B172" s="52" t="s">
        <v>265</v>
      </c>
      <c r="C172" s="53" t="s">
        <v>266</v>
      </c>
      <c r="D172" s="86">
        <f t="shared" si="73"/>
        <v>15385040</v>
      </c>
      <c r="E172" s="86">
        <f t="shared" si="73"/>
        <v>18128474</v>
      </c>
      <c r="F172" s="86">
        <f t="shared" si="73"/>
        <v>1084726.4850400002</v>
      </c>
      <c r="G172" s="75">
        <f t="shared" si="73"/>
        <v>1307807.0627060002</v>
      </c>
      <c r="H172" s="75">
        <f t="shared" si="73"/>
        <v>2392533.5477460003</v>
      </c>
    </row>
    <row r="173" spans="2:8" x14ac:dyDescent="0.2">
      <c r="B173" s="16">
        <v>21</v>
      </c>
      <c r="C173" s="17" t="s">
        <v>7</v>
      </c>
      <c r="D173" s="74">
        <f t="shared" ref="D173:H173" si="74">+D174+D178</f>
        <v>15385040</v>
      </c>
      <c r="E173" s="74">
        <f t="shared" si="74"/>
        <v>18128474</v>
      </c>
      <c r="F173" s="74">
        <f t="shared" si="74"/>
        <v>1084726.4850400002</v>
      </c>
      <c r="G173" s="81">
        <f t="shared" si="74"/>
        <v>1307807.0627060002</v>
      </c>
      <c r="H173" s="81">
        <f t="shared" si="74"/>
        <v>2392533.5477460003</v>
      </c>
    </row>
    <row r="174" spans="2:8" x14ac:dyDescent="0.2">
      <c r="B174" s="18" t="s">
        <v>267</v>
      </c>
      <c r="C174" s="19" t="s">
        <v>8</v>
      </c>
      <c r="D174" s="86">
        <f t="shared" ref="D174:H174" si="75">+D175</f>
        <v>13700000</v>
      </c>
      <c r="E174" s="86">
        <f t="shared" si="75"/>
        <v>16200000</v>
      </c>
      <c r="F174" s="86">
        <f t="shared" si="75"/>
        <v>944918.24000000011</v>
      </c>
      <c r="G174" s="75">
        <f t="shared" si="75"/>
        <v>1141776.1900000002</v>
      </c>
      <c r="H174" s="75">
        <f t="shared" si="75"/>
        <v>2086694.4300000002</v>
      </c>
    </row>
    <row r="175" spans="2:8" x14ac:dyDescent="0.2">
      <c r="B175" s="20" t="s">
        <v>268</v>
      </c>
      <c r="C175" s="21" t="s">
        <v>9</v>
      </c>
      <c r="D175" s="87">
        <f t="shared" ref="D175:G175" si="76">+D176+D177</f>
        <v>13700000</v>
      </c>
      <c r="E175" s="87">
        <f t="shared" si="76"/>
        <v>16200000</v>
      </c>
      <c r="F175" s="97">
        <f t="shared" si="76"/>
        <v>944918.24000000011</v>
      </c>
      <c r="G175" s="98">
        <f t="shared" si="76"/>
        <v>1141776.1900000002</v>
      </c>
      <c r="H175" s="98">
        <f>+H176</f>
        <v>2086694.4300000002</v>
      </c>
    </row>
    <row r="176" spans="2:8" x14ac:dyDescent="0.2">
      <c r="B176" s="22" t="s">
        <v>10</v>
      </c>
      <c r="C176" s="23" t="s">
        <v>11</v>
      </c>
      <c r="D176" s="71">
        <v>12500000</v>
      </c>
      <c r="E176" s="71">
        <v>15000000</v>
      </c>
      <c r="F176" s="71">
        <v>944918.24000000011</v>
      </c>
      <c r="G176" s="79">
        <v>1141776.1900000002</v>
      </c>
      <c r="H176" s="94">
        <f t="shared" ref="H176:H177" si="77">+F176+G176</f>
        <v>2086694.4300000002</v>
      </c>
    </row>
    <row r="177" spans="2:12" x14ac:dyDescent="0.2">
      <c r="B177" s="22" t="s">
        <v>269</v>
      </c>
      <c r="C177" s="23" t="s">
        <v>21</v>
      </c>
      <c r="D177" s="71">
        <v>1200000</v>
      </c>
      <c r="E177" s="71">
        <v>1200000</v>
      </c>
      <c r="F177" s="71">
        <v>0</v>
      </c>
      <c r="G177" s="79">
        <v>0</v>
      </c>
      <c r="H177" s="94">
        <f t="shared" si="77"/>
        <v>0</v>
      </c>
    </row>
    <row r="178" spans="2:12" x14ac:dyDescent="0.2">
      <c r="B178" s="29" t="s">
        <v>270</v>
      </c>
      <c r="C178" s="35" t="s">
        <v>47</v>
      </c>
      <c r="D178" s="86">
        <f>SUM(D179:D181)</f>
        <v>1685040</v>
      </c>
      <c r="E178" s="86">
        <f>SUM(E179:E181)</f>
        <v>1928474</v>
      </c>
      <c r="F178" s="86">
        <f>SUM(F179:F181)</f>
        <v>139808.24503999998</v>
      </c>
      <c r="G178" s="75">
        <f>SUM(G179:G181)</f>
        <v>166030.87270599999</v>
      </c>
      <c r="H178" s="75">
        <f t="shared" ref="H178" si="78">SUM(H179:H181)</f>
        <v>305839.117746</v>
      </c>
    </row>
    <row r="179" spans="2:12" x14ac:dyDescent="0.2">
      <c r="B179" s="27" t="s">
        <v>48</v>
      </c>
      <c r="C179" s="28" t="s">
        <v>49</v>
      </c>
      <c r="D179" s="71">
        <v>763810</v>
      </c>
      <c r="E179" s="71">
        <v>863810</v>
      </c>
      <c r="F179" s="71">
        <v>66994.649999999994</v>
      </c>
      <c r="G179" s="79">
        <v>78524.813215999995</v>
      </c>
      <c r="H179" s="94">
        <f t="shared" ref="H179:H181" si="79">+F179+G179</f>
        <v>145519.463216</v>
      </c>
    </row>
    <row r="180" spans="2:12" x14ac:dyDescent="0.2">
      <c r="B180" s="27" t="s">
        <v>50</v>
      </c>
      <c r="C180" s="28" t="s">
        <v>51</v>
      </c>
      <c r="D180" s="71">
        <v>825389</v>
      </c>
      <c r="E180" s="71">
        <v>925389</v>
      </c>
      <c r="F180" s="71">
        <v>67089.195040000006</v>
      </c>
      <c r="G180" s="79">
        <v>81066.109490000003</v>
      </c>
      <c r="H180" s="94">
        <f t="shared" si="79"/>
        <v>148155.30453000002</v>
      </c>
    </row>
    <row r="181" spans="2:12" x14ac:dyDescent="0.2">
      <c r="B181" s="27" t="s">
        <v>52</v>
      </c>
      <c r="C181" s="28" t="s">
        <v>53</v>
      </c>
      <c r="D181" s="71">
        <v>95841</v>
      </c>
      <c r="E181" s="71">
        <v>139275</v>
      </c>
      <c r="F181" s="71">
        <v>5724.4000000000005</v>
      </c>
      <c r="G181" s="79">
        <v>6439.9500000000007</v>
      </c>
      <c r="H181" s="94">
        <f t="shared" si="79"/>
        <v>12164.350000000002</v>
      </c>
    </row>
    <row r="182" spans="2:12" x14ac:dyDescent="0.2">
      <c r="B182" s="54"/>
      <c r="C182" s="55"/>
      <c r="D182" s="104"/>
      <c r="E182" s="104"/>
      <c r="F182" s="108"/>
      <c r="G182" s="109"/>
      <c r="H182" s="109"/>
    </row>
    <row r="183" spans="2:12" ht="25.5" x14ac:dyDescent="0.2">
      <c r="B183" s="48"/>
      <c r="C183" s="117" t="s">
        <v>271</v>
      </c>
      <c r="D183" s="104">
        <f>+D171</f>
        <v>15385040</v>
      </c>
      <c r="E183" s="104">
        <f>+E171</f>
        <v>18128474</v>
      </c>
      <c r="F183" s="104">
        <f t="shared" ref="F183:H183" si="80">+F171</f>
        <v>1084726.4850400002</v>
      </c>
      <c r="G183" s="110">
        <f t="shared" si="80"/>
        <v>1307807.0627060002</v>
      </c>
      <c r="H183" s="110">
        <f t="shared" si="80"/>
        <v>2392533.5477460003</v>
      </c>
    </row>
    <row r="184" spans="2:12" s="50" customFormat="1" ht="6.75" customHeight="1" x14ac:dyDescent="0.2">
      <c r="B184" s="119"/>
      <c r="C184" s="120"/>
      <c r="D184" s="73"/>
      <c r="E184" s="73"/>
      <c r="F184" s="121"/>
      <c r="G184" s="122"/>
      <c r="H184" s="122"/>
      <c r="I184" s="56"/>
      <c r="J184" s="56"/>
      <c r="K184" s="56"/>
      <c r="L184" s="56"/>
    </row>
    <row r="185" spans="2:12" ht="25.5" x14ac:dyDescent="0.2">
      <c r="B185" s="14" t="s">
        <v>272</v>
      </c>
      <c r="C185" s="51" t="s">
        <v>273</v>
      </c>
      <c r="D185" s="73">
        <f>+D186</f>
        <v>79264000</v>
      </c>
      <c r="E185" s="73">
        <f>+E186</f>
        <v>95264000</v>
      </c>
      <c r="F185" s="73">
        <f t="shared" ref="F185:H186" si="81">+F186</f>
        <v>7132267.4548559962</v>
      </c>
      <c r="G185" s="107">
        <f t="shared" si="81"/>
        <v>7246672.4725809973</v>
      </c>
      <c r="H185" s="107">
        <f t="shared" si="81"/>
        <v>14378939.927436993</v>
      </c>
    </row>
    <row r="186" spans="2:12" ht="25.5" x14ac:dyDescent="0.2">
      <c r="B186" s="52" t="s">
        <v>265</v>
      </c>
      <c r="C186" s="53" t="s">
        <v>274</v>
      </c>
      <c r="D186" s="86">
        <f>+D187</f>
        <v>79264000</v>
      </c>
      <c r="E186" s="86">
        <f>+E187</f>
        <v>95264000</v>
      </c>
      <c r="F186" s="86">
        <f t="shared" si="81"/>
        <v>7132267.4548559962</v>
      </c>
      <c r="G186" s="75">
        <f t="shared" si="81"/>
        <v>7246672.4725809973</v>
      </c>
      <c r="H186" s="75">
        <f t="shared" si="81"/>
        <v>14378939.927436993</v>
      </c>
    </row>
    <row r="187" spans="2:12" x14ac:dyDescent="0.2">
      <c r="B187" s="16">
        <v>2.1</v>
      </c>
      <c r="C187" s="17" t="s">
        <v>7</v>
      </c>
      <c r="D187" s="74">
        <f>+D188+D192</f>
        <v>79264000</v>
      </c>
      <c r="E187" s="74">
        <f>+E188+E192</f>
        <v>95264000</v>
      </c>
      <c r="F187" s="74">
        <f t="shared" ref="F187:H187" si="82">+F188+F192</f>
        <v>7132267.4548559962</v>
      </c>
      <c r="G187" s="81">
        <f t="shared" si="82"/>
        <v>7246672.4725809973</v>
      </c>
      <c r="H187" s="81">
        <f t="shared" si="82"/>
        <v>14378939.927436993</v>
      </c>
    </row>
    <row r="188" spans="2:12" x14ac:dyDescent="0.2">
      <c r="B188" s="18" t="s">
        <v>267</v>
      </c>
      <c r="C188" s="19" t="s">
        <v>8</v>
      </c>
      <c r="D188" s="86">
        <f t="shared" ref="D188:H188" si="83">+D189+D191</f>
        <v>70420000</v>
      </c>
      <c r="E188" s="86">
        <f t="shared" si="83"/>
        <v>85420000</v>
      </c>
      <c r="F188" s="86">
        <f t="shared" si="83"/>
        <v>6201025.6399999959</v>
      </c>
      <c r="G188" s="75">
        <f t="shared" si="83"/>
        <v>6300453.1899999967</v>
      </c>
      <c r="H188" s="75">
        <f t="shared" si="83"/>
        <v>12501478.829999993</v>
      </c>
    </row>
    <row r="189" spans="2:12" x14ac:dyDescent="0.2">
      <c r="B189" s="20" t="s">
        <v>268</v>
      </c>
      <c r="C189" s="21" t="s">
        <v>9</v>
      </c>
      <c r="D189" s="87">
        <f>+D190</f>
        <v>65000000</v>
      </c>
      <c r="E189" s="87">
        <f>+E190</f>
        <v>80000000</v>
      </c>
      <c r="F189" s="97">
        <f>+F190</f>
        <v>6201025.6399999959</v>
      </c>
      <c r="G189" s="98">
        <f>+G190</f>
        <v>6300453.1899999967</v>
      </c>
      <c r="H189" s="98">
        <f>+H190</f>
        <v>12501478.829999993</v>
      </c>
    </row>
    <row r="190" spans="2:12" x14ac:dyDescent="0.2">
      <c r="B190" s="22" t="s">
        <v>10</v>
      </c>
      <c r="C190" s="23" t="s">
        <v>11</v>
      </c>
      <c r="D190" s="71">
        <v>65000000</v>
      </c>
      <c r="E190" s="71">
        <v>80000000</v>
      </c>
      <c r="F190" s="71">
        <v>6201025.6399999959</v>
      </c>
      <c r="G190" s="79">
        <v>6300453.1899999967</v>
      </c>
      <c r="H190" s="94">
        <f t="shared" ref="H190:H191" si="84">+F190+G190</f>
        <v>12501478.829999993</v>
      </c>
    </row>
    <row r="191" spans="2:12" ht="15.75" customHeight="1" x14ac:dyDescent="0.2">
      <c r="B191" s="22" t="s">
        <v>269</v>
      </c>
      <c r="C191" s="23" t="s">
        <v>21</v>
      </c>
      <c r="D191" s="71">
        <v>5420000</v>
      </c>
      <c r="E191" s="71">
        <v>5420000</v>
      </c>
      <c r="F191" s="71">
        <v>0</v>
      </c>
      <c r="G191" s="79">
        <v>0</v>
      </c>
      <c r="H191" s="94">
        <f t="shared" si="84"/>
        <v>0</v>
      </c>
    </row>
    <row r="192" spans="2:12" x14ac:dyDescent="0.2">
      <c r="B192" s="29" t="s">
        <v>270</v>
      </c>
      <c r="C192" s="35" t="s">
        <v>47</v>
      </c>
      <c r="D192" s="86">
        <f>D195+D194+D193</f>
        <v>8844000</v>
      </c>
      <c r="E192" s="86">
        <f>E195+E194+E193</f>
        <v>9844000</v>
      </c>
      <c r="F192" s="86">
        <f>+F193+F194+F195</f>
        <v>931241.81485600048</v>
      </c>
      <c r="G192" s="75">
        <f>+G193+G194+G195</f>
        <v>946219.28258100047</v>
      </c>
      <c r="H192" s="75">
        <f>+H193+H194+H195</f>
        <v>1877461.0974370008</v>
      </c>
    </row>
    <row r="193" spans="2:12" x14ac:dyDescent="0.2">
      <c r="B193" s="27" t="s">
        <v>48</v>
      </c>
      <c r="C193" s="28" t="s">
        <v>49</v>
      </c>
      <c r="D193" s="71">
        <v>3996038</v>
      </c>
      <c r="E193" s="71">
        <v>4346038</v>
      </c>
      <c r="F193" s="71">
        <v>434798.48056600057</v>
      </c>
      <c r="G193" s="79">
        <v>441847.89386100054</v>
      </c>
      <c r="H193" s="94">
        <f t="shared" ref="H193:H195" si="85">+F193+G193</f>
        <v>876646.37442700111</v>
      </c>
    </row>
    <row r="194" spans="2:12" x14ac:dyDescent="0.2">
      <c r="B194" s="27" t="s">
        <v>50</v>
      </c>
      <c r="C194" s="28" t="s">
        <v>51</v>
      </c>
      <c r="D194" s="71">
        <v>4336808</v>
      </c>
      <c r="E194" s="71">
        <v>4686808</v>
      </c>
      <c r="F194" s="71">
        <v>440272.82043999992</v>
      </c>
      <c r="G194" s="79">
        <v>447332.17648999998</v>
      </c>
      <c r="H194" s="94">
        <f t="shared" si="85"/>
        <v>887604.99692999991</v>
      </c>
    </row>
    <row r="195" spans="2:12" x14ac:dyDescent="0.2">
      <c r="B195" s="27" t="s">
        <v>52</v>
      </c>
      <c r="C195" s="28" t="s">
        <v>53</v>
      </c>
      <c r="D195" s="71">
        <v>511154</v>
      </c>
      <c r="E195" s="71">
        <v>811154</v>
      </c>
      <c r="F195" s="71">
        <v>56170.513849999988</v>
      </c>
      <c r="G195" s="79">
        <v>57039.21222999999</v>
      </c>
      <c r="H195" s="94">
        <f t="shared" si="85"/>
        <v>113209.72607999998</v>
      </c>
    </row>
    <row r="196" spans="2:12" ht="6" customHeight="1" x14ac:dyDescent="0.2">
      <c r="B196" s="48"/>
      <c r="C196" s="55"/>
      <c r="D196" s="104"/>
      <c r="E196" s="104"/>
      <c r="F196" s="108"/>
      <c r="G196" s="109"/>
      <c r="H196" s="109"/>
    </row>
    <row r="197" spans="2:12" ht="24" customHeight="1" x14ac:dyDescent="0.2">
      <c r="B197" s="48"/>
      <c r="C197" s="118" t="s">
        <v>275</v>
      </c>
      <c r="D197" s="104">
        <f>+D188+D192</f>
        <v>79264000</v>
      </c>
      <c r="E197" s="104">
        <f>+E188+E192</f>
        <v>95264000</v>
      </c>
      <c r="F197" s="104">
        <f t="shared" ref="F197:H197" si="86">+F188+F192</f>
        <v>7132267.4548559962</v>
      </c>
      <c r="G197" s="110">
        <f t="shared" si="86"/>
        <v>7246672.4725809973</v>
      </c>
      <c r="H197" s="110">
        <f t="shared" si="86"/>
        <v>14378939.927436993</v>
      </c>
    </row>
    <row r="198" spans="2:12" s="50" customFormat="1" ht="7.5" customHeight="1" x14ac:dyDescent="0.2">
      <c r="B198" s="119"/>
      <c r="C198" s="120"/>
      <c r="D198" s="73"/>
      <c r="E198" s="73"/>
      <c r="F198" s="121"/>
      <c r="G198" s="122"/>
      <c r="H198" s="122"/>
      <c r="I198" s="56"/>
      <c r="J198" s="56"/>
      <c r="K198" s="56"/>
      <c r="L198" s="56"/>
    </row>
    <row r="199" spans="2:12" ht="49.5" customHeight="1" x14ac:dyDescent="0.2">
      <c r="B199" s="14" t="s">
        <v>276</v>
      </c>
      <c r="C199" s="57" t="s">
        <v>277</v>
      </c>
      <c r="D199" s="73">
        <f>+D200</f>
        <v>4100000</v>
      </c>
      <c r="E199" s="73">
        <f>+E200</f>
        <v>5800000</v>
      </c>
      <c r="F199" s="73">
        <f t="shared" ref="F199:H200" si="87">+F200</f>
        <v>318726.77595800004</v>
      </c>
      <c r="G199" s="107">
        <f t="shared" si="87"/>
        <v>354308.15914453665</v>
      </c>
      <c r="H199" s="107">
        <f t="shared" si="87"/>
        <v>673034.93510253669</v>
      </c>
    </row>
    <row r="200" spans="2:12" ht="27" customHeight="1" x14ac:dyDescent="0.2">
      <c r="B200" s="58" t="s">
        <v>265</v>
      </c>
      <c r="C200" s="59" t="s">
        <v>278</v>
      </c>
      <c r="D200" s="111">
        <f>+D201+D210</f>
        <v>4100000</v>
      </c>
      <c r="E200" s="111">
        <f>+E201+E210</f>
        <v>5800000</v>
      </c>
      <c r="F200" s="111">
        <f t="shared" si="87"/>
        <v>318726.77595800004</v>
      </c>
      <c r="G200" s="112">
        <f t="shared" si="87"/>
        <v>354308.15914453665</v>
      </c>
      <c r="H200" s="112">
        <f t="shared" si="87"/>
        <v>673034.93510253669</v>
      </c>
    </row>
    <row r="201" spans="2:12" x14ac:dyDescent="0.2">
      <c r="B201" s="16">
        <v>2.1</v>
      </c>
      <c r="C201" s="17" t="s">
        <v>7</v>
      </c>
      <c r="D201" s="74">
        <f>+D202+D206</f>
        <v>2000000</v>
      </c>
      <c r="E201" s="74">
        <f>+E202+E206</f>
        <v>3700000</v>
      </c>
      <c r="F201" s="74">
        <f t="shared" ref="F201:H201" si="88">+F202+F206+F210</f>
        <v>318726.77595800004</v>
      </c>
      <c r="G201" s="81">
        <f t="shared" si="88"/>
        <v>354308.15914453665</v>
      </c>
      <c r="H201" s="81">
        <f t="shared" si="88"/>
        <v>673034.93510253669</v>
      </c>
    </row>
    <row r="202" spans="2:12" x14ac:dyDescent="0.2">
      <c r="B202" s="18" t="s">
        <v>267</v>
      </c>
      <c r="C202" s="19" t="s">
        <v>8</v>
      </c>
      <c r="D202" s="86">
        <f t="shared" ref="D202:H202" si="89">+D203</f>
        <v>1790000</v>
      </c>
      <c r="E202" s="86">
        <f t="shared" si="89"/>
        <v>3150000</v>
      </c>
      <c r="F202" s="86">
        <f t="shared" si="89"/>
        <v>262477.27</v>
      </c>
      <c r="G202" s="75">
        <f t="shared" si="89"/>
        <v>290884.93663590215</v>
      </c>
      <c r="H202" s="75">
        <f t="shared" si="89"/>
        <v>553362.20663590217</v>
      </c>
    </row>
    <row r="203" spans="2:12" x14ac:dyDescent="0.2">
      <c r="B203" s="20" t="s">
        <v>268</v>
      </c>
      <c r="C203" s="21" t="s">
        <v>9</v>
      </c>
      <c r="D203" s="87">
        <f>+D204+D205</f>
        <v>1790000</v>
      </c>
      <c r="E203" s="87">
        <f>+E204+E205</f>
        <v>3150000</v>
      </c>
      <c r="F203" s="97">
        <f>+F204+F205</f>
        <v>262477.27</v>
      </c>
      <c r="G203" s="98">
        <f>+G204+G205</f>
        <v>290884.93663590215</v>
      </c>
      <c r="H203" s="98">
        <f>+H204</f>
        <v>553362.20663590217</v>
      </c>
    </row>
    <row r="204" spans="2:12" x14ac:dyDescent="0.2">
      <c r="B204" s="22" t="s">
        <v>10</v>
      </c>
      <c r="C204" s="23" t="s">
        <v>11</v>
      </c>
      <c r="D204" s="71">
        <v>1650000</v>
      </c>
      <c r="E204" s="71">
        <v>2650000</v>
      </c>
      <c r="F204" s="71">
        <v>262477.27</v>
      </c>
      <c r="G204" s="79">
        <v>290884.93663590215</v>
      </c>
      <c r="H204" s="94">
        <f t="shared" ref="H204:H205" si="90">+F204+G204</f>
        <v>553362.20663590217</v>
      </c>
    </row>
    <row r="205" spans="2:12" x14ac:dyDescent="0.2">
      <c r="B205" s="22" t="s">
        <v>269</v>
      </c>
      <c r="C205" s="23" t="s">
        <v>21</v>
      </c>
      <c r="D205" s="71">
        <v>140000</v>
      </c>
      <c r="E205" s="71">
        <v>500000</v>
      </c>
      <c r="F205" s="71">
        <v>0</v>
      </c>
      <c r="G205" s="79">
        <v>0</v>
      </c>
      <c r="H205" s="94">
        <f t="shared" si="90"/>
        <v>0</v>
      </c>
    </row>
    <row r="206" spans="2:12" x14ac:dyDescent="0.2">
      <c r="B206" s="29" t="s">
        <v>270</v>
      </c>
      <c r="C206" s="35" t="s">
        <v>47</v>
      </c>
      <c r="D206" s="86">
        <f>D209+D208+D207</f>
        <v>210000</v>
      </c>
      <c r="E206" s="86">
        <f>E209+E208+E207</f>
        <v>550000</v>
      </c>
      <c r="F206" s="86">
        <f>+F207+F208+F209</f>
        <v>36249.505958000002</v>
      </c>
      <c r="G206" s="75">
        <f>+G207+G208+G209</f>
        <v>43423.222508634521</v>
      </c>
      <c r="H206" s="75">
        <f>+H207+H208+H209</f>
        <v>79672.728466634522</v>
      </c>
    </row>
    <row r="207" spans="2:12" x14ac:dyDescent="0.2">
      <c r="B207" s="27" t="s">
        <v>48</v>
      </c>
      <c r="C207" s="28" t="s">
        <v>49</v>
      </c>
      <c r="D207" s="71">
        <v>92000</v>
      </c>
      <c r="E207" s="71">
        <v>200000</v>
      </c>
      <c r="F207" s="71">
        <v>16182.519788000001</v>
      </c>
      <c r="G207" s="79">
        <v>20623.742007485467</v>
      </c>
      <c r="H207" s="94">
        <f t="shared" ref="H207:H209" si="91">+F207+G207</f>
        <v>36806.261795485465</v>
      </c>
    </row>
    <row r="208" spans="2:12" x14ac:dyDescent="0.2">
      <c r="B208" s="27" t="s">
        <v>50</v>
      </c>
      <c r="C208" s="28" t="s">
        <v>51</v>
      </c>
      <c r="D208" s="71">
        <v>103000</v>
      </c>
      <c r="E208" s="71">
        <v>250000</v>
      </c>
      <c r="F208" s="71">
        <v>18635.886170000002</v>
      </c>
      <c r="G208" s="79">
        <v>20652.830501149056</v>
      </c>
      <c r="H208" s="94">
        <f t="shared" si="91"/>
        <v>39288.716671149057</v>
      </c>
    </row>
    <row r="209" spans="2:12" x14ac:dyDescent="0.2">
      <c r="B209" s="27" t="s">
        <v>52</v>
      </c>
      <c r="C209" s="28" t="s">
        <v>53</v>
      </c>
      <c r="D209" s="71">
        <v>15000</v>
      </c>
      <c r="E209" s="71">
        <v>100000</v>
      </c>
      <c r="F209" s="71">
        <v>1431.1</v>
      </c>
      <c r="G209" s="79">
        <v>2146.6499999999996</v>
      </c>
      <c r="H209" s="94">
        <f t="shared" si="91"/>
        <v>3577.7499999999995</v>
      </c>
    </row>
    <row r="210" spans="2:12" ht="17.25" customHeight="1" x14ac:dyDescent="0.2">
      <c r="B210" s="36">
        <v>2.4</v>
      </c>
      <c r="C210" s="45" t="s">
        <v>227</v>
      </c>
      <c r="D210" s="74">
        <f t="shared" ref="D210:E210" si="92">+D211</f>
        <v>2100000</v>
      </c>
      <c r="E210" s="74">
        <f t="shared" si="92"/>
        <v>2100000</v>
      </c>
      <c r="F210" s="74">
        <f>+F211</f>
        <v>20000</v>
      </c>
      <c r="G210" s="81">
        <f>+G211</f>
        <v>20000</v>
      </c>
      <c r="H210" s="81">
        <f>+H211</f>
        <v>40000</v>
      </c>
    </row>
    <row r="211" spans="2:12" ht="24.75" customHeight="1" x14ac:dyDescent="0.2">
      <c r="B211" s="31" t="s">
        <v>279</v>
      </c>
      <c r="C211" s="60" t="s">
        <v>228</v>
      </c>
      <c r="D211" s="87">
        <f t="shared" ref="D211:E211" si="93">+D212+D213</f>
        <v>2100000</v>
      </c>
      <c r="E211" s="87">
        <f t="shared" si="93"/>
        <v>2100000</v>
      </c>
      <c r="F211" s="97">
        <f>+F212+F213</f>
        <v>20000</v>
      </c>
      <c r="G211" s="98">
        <f>+G212+G213</f>
        <v>20000</v>
      </c>
      <c r="H211" s="98">
        <f>+H212+H213</f>
        <v>40000</v>
      </c>
    </row>
    <row r="212" spans="2:12" ht="15.75" customHeight="1" x14ac:dyDescent="0.2">
      <c r="B212" s="27" t="s">
        <v>229</v>
      </c>
      <c r="C212" s="38" t="s">
        <v>280</v>
      </c>
      <c r="D212" s="71">
        <v>2000000</v>
      </c>
      <c r="E212" s="71">
        <v>2000000</v>
      </c>
      <c r="F212" s="71">
        <v>0</v>
      </c>
      <c r="G212" s="79">
        <v>0</v>
      </c>
      <c r="H212" s="94">
        <f t="shared" ref="H212:H213" si="94">+F212+G212</f>
        <v>0</v>
      </c>
    </row>
    <row r="213" spans="2:12" ht="25.5" x14ac:dyDescent="0.2">
      <c r="B213" s="27" t="s">
        <v>281</v>
      </c>
      <c r="C213" s="38" t="s">
        <v>282</v>
      </c>
      <c r="D213" s="71">
        <v>100000</v>
      </c>
      <c r="E213" s="71">
        <v>100000</v>
      </c>
      <c r="F213" s="71">
        <v>20000</v>
      </c>
      <c r="G213" s="79">
        <v>20000</v>
      </c>
      <c r="H213" s="94">
        <f t="shared" si="94"/>
        <v>40000</v>
      </c>
    </row>
    <row r="214" spans="2:12" ht="8.25" customHeight="1" x14ac:dyDescent="0.2">
      <c r="B214" s="54"/>
      <c r="C214" s="55"/>
      <c r="D214" s="104"/>
      <c r="E214" s="104"/>
      <c r="F214" s="108"/>
      <c r="G214" s="109"/>
      <c r="H214" s="109"/>
    </row>
    <row r="215" spans="2:12" x14ac:dyDescent="0.2">
      <c r="B215" s="61" t="s">
        <v>276</v>
      </c>
      <c r="C215" s="118" t="s">
        <v>283</v>
      </c>
      <c r="D215" s="104">
        <f t="shared" ref="D215:E215" si="95">+D202+D206+D210</f>
        <v>4100000</v>
      </c>
      <c r="E215" s="104">
        <f t="shared" si="95"/>
        <v>5800000</v>
      </c>
      <c r="F215" s="104">
        <f>+F201</f>
        <v>318726.77595800004</v>
      </c>
      <c r="G215" s="110">
        <f>+G201</f>
        <v>354308.15914453665</v>
      </c>
      <c r="H215" s="110">
        <f>+H201</f>
        <v>673034.93510253669</v>
      </c>
    </row>
    <row r="216" spans="2:12" s="50" customFormat="1" ht="6.75" customHeight="1" x14ac:dyDescent="0.2">
      <c r="B216" s="62"/>
      <c r="C216" s="63"/>
      <c r="D216" s="113"/>
      <c r="E216" s="113"/>
      <c r="F216" s="113"/>
      <c r="G216" s="114"/>
      <c r="H216" s="114"/>
      <c r="I216" s="56"/>
      <c r="J216" s="56"/>
      <c r="K216" s="56"/>
      <c r="L216" s="56"/>
    </row>
    <row r="217" spans="2:12" x14ac:dyDescent="0.2">
      <c r="B217" s="64"/>
      <c r="C217" s="65" t="s">
        <v>284</v>
      </c>
      <c r="D217" s="115">
        <f t="shared" ref="D217:H217" si="96">+D11+D171+D185+D199</f>
        <v>701381669</v>
      </c>
      <c r="E217" s="115">
        <f t="shared" si="96"/>
        <v>901881669</v>
      </c>
      <c r="F217" s="115">
        <f t="shared" si="96"/>
        <v>44854613.731835134</v>
      </c>
      <c r="G217" s="116">
        <f t="shared" si="96"/>
        <v>55179504.955121681</v>
      </c>
      <c r="H217" s="116">
        <f t="shared" si="96"/>
        <v>100034118.68695685</v>
      </c>
    </row>
    <row r="218" spans="2:12" ht="15" x14ac:dyDescent="0.25">
      <c r="B218"/>
      <c r="C218"/>
      <c r="D218"/>
      <c r="E218"/>
      <c r="F218"/>
      <c r="G218"/>
      <c r="H218"/>
    </row>
    <row r="219" spans="2:12" ht="15" x14ac:dyDescent="0.25">
      <c r="B219"/>
      <c r="C219"/>
      <c r="D219"/>
      <c r="E219"/>
      <c r="F219"/>
      <c r="G219"/>
      <c r="H219"/>
    </row>
    <row r="220" spans="2:12" ht="15" x14ac:dyDescent="0.25">
      <c r="B220"/>
      <c r="C220"/>
      <c r="D220"/>
      <c r="E220"/>
      <c r="F220"/>
      <c r="G220"/>
      <c r="H220"/>
    </row>
    <row r="221" spans="2:12" ht="15" x14ac:dyDescent="0.25">
      <c r="B221"/>
      <c r="C221"/>
      <c r="D221"/>
      <c r="E221"/>
      <c r="F221"/>
      <c r="G221"/>
      <c r="H221"/>
    </row>
    <row r="222" spans="2:12" ht="15" x14ac:dyDescent="0.25">
      <c r="B222"/>
      <c r="C222"/>
      <c r="D222"/>
      <c r="E222"/>
      <c r="F222"/>
      <c r="G222"/>
      <c r="H222"/>
    </row>
    <row r="223" spans="2:12" x14ac:dyDescent="0.2">
      <c r="E223" s="5"/>
      <c r="F223" s="66"/>
      <c r="G223" s="66"/>
      <c r="H223" s="3"/>
    </row>
    <row r="225" spans="2:7" ht="16.5" customHeight="1" x14ac:dyDescent="0.2">
      <c r="B225" s="68" t="s">
        <v>289</v>
      </c>
      <c r="C225" s="123"/>
      <c r="D225" s="128" t="s">
        <v>299</v>
      </c>
      <c r="F225" s="67"/>
      <c r="G225" s="67" t="s">
        <v>301</v>
      </c>
    </row>
    <row r="226" spans="2:7" ht="15" customHeight="1" x14ac:dyDescent="0.2">
      <c r="B226" s="69" t="s">
        <v>298</v>
      </c>
      <c r="C226" s="125"/>
      <c r="D226" s="69" t="s">
        <v>300</v>
      </c>
      <c r="G226" s="127" t="s">
        <v>296</v>
      </c>
    </row>
    <row r="227" spans="2:7" ht="15" customHeight="1" x14ac:dyDescent="0.2">
      <c r="B227" s="68" t="s">
        <v>285</v>
      </c>
      <c r="C227" s="123"/>
      <c r="D227" s="68" t="s">
        <v>295</v>
      </c>
      <c r="F227" s="67"/>
      <c r="G227" s="126" t="s">
        <v>297</v>
      </c>
    </row>
  </sheetData>
  <mergeCells count="5">
    <mergeCell ref="C2:H2"/>
    <mergeCell ref="C3:H3"/>
    <mergeCell ref="B5:H5"/>
    <mergeCell ref="B6:H6"/>
    <mergeCell ref="B7:H7"/>
  </mergeCells>
  <printOptions verticalCentered="1"/>
  <pageMargins left="0.11811023622047245" right="0.19685039370078741" top="0.55118110236220474" bottom="0.35433070866141736" header="0.19685039370078741" footer="0.31496062992125984"/>
  <pageSetup paperSize="5" scale="60" orientation="portrait" r:id="rId1"/>
  <rowBreaks count="2" manualBreakCount="2">
    <brk id="87" max="7" man="1"/>
    <brk id="174" max="7" man="1"/>
  </rowBreaks>
  <ignoredErrors>
    <ignoredError sqref="H33:H40 H54:H64 H67:H76 H79:H91 H95:H108 F118:H122 H127:H139 H148 H157:H166 H16:H32" formula="1"/>
    <ignoredError sqref="B171:H172 B174:H177 B173:C173 B178:G178 B185:B217 B11" numberStoredAsText="1"/>
    <ignoredError sqref="D173:H173 H178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Miguel Armando Bobadilla Puello</cp:lastModifiedBy>
  <cp:lastPrinted>2022-03-16T19:55:51Z</cp:lastPrinted>
  <dcterms:created xsi:type="dcterms:W3CDTF">2022-02-08T15:57:08Z</dcterms:created>
  <dcterms:modified xsi:type="dcterms:W3CDTF">2022-03-17T18:14:29Z</dcterms:modified>
</cp:coreProperties>
</file>