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3- ESTADOS FINANCIEROS\ESTADOS FINANCIEROS 2025\Estados Para Transparencia\"/>
    </mc:Choice>
  </mc:AlternateContent>
  <bookViews>
    <workbookView xWindow="0" yWindow="0" windowWidth="28800" windowHeight="12180" activeTab="1"/>
  </bookViews>
  <sheets>
    <sheet name="Estado de Situación" sheetId="1" r:id="rId1"/>
    <sheet name="Notas 7-21" sheetId="2" r:id="rId2"/>
  </sheets>
  <externalReferences>
    <externalReference r:id="rId3"/>
  </externalReferences>
  <definedNames>
    <definedName name="_xlnm.Print_Area" localSheetId="0">'Estado de Situación'!$A$1:$C$61</definedName>
    <definedName name="_xlnm.Print_Area" localSheetId="1">'Notas 7-21'!$B$1:$H$196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16" i="1"/>
  <c r="D194" i="2"/>
  <c r="D193" i="2"/>
  <c r="D187" i="2"/>
  <c r="D171" i="2"/>
  <c r="C31" i="1" s="1"/>
  <c r="F159" i="2"/>
  <c r="C30" i="1" s="1"/>
  <c r="D105" i="2"/>
  <c r="E93" i="2"/>
  <c r="D93" i="2"/>
  <c r="F92" i="2"/>
  <c r="F91" i="2"/>
  <c r="G91" i="2" s="1"/>
  <c r="G90" i="2"/>
  <c r="G89" i="2"/>
  <c r="G88" i="2"/>
  <c r="G87" i="2"/>
  <c r="G86" i="2"/>
  <c r="G85" i="2"/>
  <c r="G84" i="2"/>
  <c r="D81" i="2"/>
  <c r="D72" i="2"/>
  <c r="C22" i="1" s="1"/>
  <c r="G60" i="2"/>
  <c r="G63" i="2" s="1"/>
  <c r="E60" i="2"/>
  <c r="D60" i="2"/>
  <c r="D63" i="2" s="1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D32" i="2"/>
  <c r="F31" i="2"/>
  <c r="F29" i="2"/>
  <c r="F28" i="2"/>
  <c r="D6" i="2"/>
  <c r="D9" i="2" s="1"/>
  <c r="C15" i="1" s="1"/>
  <c r="C42" i="1"/>
  <c r="D195" i="2" l="1"/>
  <c r="C33" i="1"/>
  <c r="C35" i="1" s="1"/>
  <c r="C44" i="1" s="1"/>
  <c r="E81" i="2"/>
  <c r="E30" i="2" s="1"/>
  <c r="F30" i="2" s="1"/>
  <c r="F32" i="2" s="1"/>
  <c r="C17" i="1" s="1"/>
  <c r="C18" i="1" s="1"/>
  <c r="F60" i="2"/>
  <c r="F93" i="2"/>
  <c r="D18" i="2"/>
  <c r="D19" i="2" s="1"/>
  <c r="D107" i="2"/>
  <c r="C23" i="1" s="1"/>
  <c r="H60" i="2"/>
  <c r="G92" i="2"/>
  <c r="G93" i="2" s="1"/>
  <c r="C26" i="1" l="1"/>
  <c r="E40" i="1" s="1"/>
  <c r="H63" i="2"/>
  <c r="C21" i="1"/>
  <c r="C24" i="1" s="1"/>
  <c r="E32" i="2"/>
  <c r="F63" i="2"/>
</calcChain>
</file>

<file path=xl/sharedStrings.xml><?xml version="1.0" encoding="utf-8"?>
<sst xmlns="http://schemas.openxmlformats.org/spreadsheetml/2006/main" count="268" uniqueCount="241">
  <si>
    <t>TRIBUNAL SUPERIOR ELECTORAL</t>
  </si>
  <si>
    <t>BALANCE GENERAL</t>
  </si>
  <si>
    <t xml:space="preserve"> (Valores en RD$)</t>
  </si>
  <si>
    <t>Activos</t>
  </si>
  <si>
    <t>Activos corrientes</t>
  </si>
  <si>
    <t xml:space="preserve">Disponibilidades (Notas 7) </t>
  </si>
  <si>
    <t>Inventario de Consumo (Nota 08)</t>
  </si>
  <si>
    <t>Otros Activos Corrientes (Nota 09)</t>
  </si>
  <si>
    <t>Total activos corrientes</t>
  </si>
  <si>
    <t>Activos no corrientes</t>
  </si>
  <si>
    <t>Bienes en Uso Neto (Nota 10)</t>
  </si>
  <si>
    <t>Bienes Intangibles Netos (Nota 11)</t>
  </si>
  <si>
    <t>Obras en edificacion (Nota 12)</t>
  </si>
  <si>
    <t>Total activos no corrientes</t>
  </si>
  <si>
    <t>Total activos</t>
  </si>
  <si>
    <t>Pasivos</t>
  </si>
  <si>
    <t>Pasivos corrientes</t>
  </si>
  <si>
    <t>Cuentas por Pagar  (Nota 13)</t>
  </si>
  <si>
    <t>Retenciones por pagar (Nota 14)</t>
  </si>
  <si>
    <t>Otras retenciones por pagar (Nota 15)</t>
  </si>
  <si>
    <t>Total pasivos corrientes</t>
  </si>
  <si>
    <t>Total pasivos</t>
  </si>
  <si>
    <t xml:space="preserve">Patrimonio </t>
  </si>
  <si>
    <t>Activos Netos/Patrimonio (Nota 16)</t>
  </si>
  <si>
    <t>Resultado Periodos Anteriores</t>
  </si>
  <si>
    <t>Rendimiento acumulado</t>
  </si>
  <si>
    <t>Resultado  del Periodo</t>
  </si>
  <si>
    <t xml:space="preserve">Patrimonio Neto </t>
  </si>
  <si>
    <t>Total Activos Netos/Patrimonio mas Pasivos</t>
  </si>
  <si>
    <t xml:space="preserve">*Valores preliminares </t>
  </si>
  <si>
    <t>Elaborado  Por:</t>
  </si>
  <si>
    <t>Revisado Por:</t>
  </si>
  <si>
    <t>Cirilo Mercado</t>
  </si>
  <si>
    <t>Taina S. Ameye Perez</t>
  </si>
  <si>
    <t>Analista II</t>
  </si>
  <si>
    <t>Enc. de Contabilidad</t>
  </si>
  <si>
    <t>Aprobado  Por:</t>
  </si>
  <si>
    <t xml:space="preserve"> Alexi Martínez Olivo</t>
  </si>
  <si>
    <t xml:space="preserve">  Director  Financiero</t>
  </si>
  <si>
    <t>Nota #7 Efectivo y equivalentes de efectivo.</t>
  </si>
  <si>
    <t>Un detalle del efectivo y equivalente de efectivo ales como sigue:</t>
  </si>
  <si>
    <t xml:space="preserve">                    Descripción                                                                                   </t>
  </si>
  <si>
    <t>Caja chica</t>
  </si>
  <si>
    <t xml:space="preserve">Efectivo Equivalente al Final del Ejercicio  </t>
  </si>
  <si>
    <t>Nota #8  Inventario</t>
  </si>
  <si>
    <t xml:space="preserve">Materiales en Álmacen Inventario Inical </t>
  </si>
  <si>
    <t>Mas: Compras</t>
  </si>
  <si>
    <t>Menos: Consumo</t>
  </si>
  <si>
    <t>Inventario final</t>
  </si>
  <si>
    <t>Nota #9  Otros Activos Corrientes</t>
  </si>
  <si>
    <t>Un detalle de los pagos anticipados al es como sigue:</t>
  </si>
  <si>
    <t xml:space="preserve">Valor pagado </t>
  </si>
  <si>
    <t xml:space="preserve">Amortizacion </t>
  </si>
  <si>
    <t xml:space="preserve">Balance </t>
  </si>
  <si>
    <t>Seguros Pagados por Adelantado</t>
  </si>
  <si>
    <t>Licencias de Software</t>
  </si>
  <si>
    <t>Anticipos pagados a proveedores l/p</t>
  </si>
  <si>
    <t>Anticipos pagados a proveedores c/p</t>
  </si>
  <si>
    <t>Total</t>
  </si>
  <si>
    <t>Nota #10  Propiedad planta y equipo (Bienes en Uso Neto)</t>
  </si>
  <si>
    <t>Un detalle de los activos fijos al es como sigue:</t>
  </si>
  <si>
    <t>Partidas</t>
  </si>
  <si>
    <t>Valor de adquisicion</t>
  </si>
  <si>
    <t>Valor de mercado</t>
  </si>
  <si>
    <t>Depreciacion  del mes</t>
  </si>
  <si>
    <t xml:space="preserve">Depreciacion Acumulada </t>
  </si>
  <si>
    <t>Valor en libro</t>
  </si>
  <si>
    <t xml:space="preserve">Mueble de Oficina y estanteria </t>
  </si>
  <si>
    <t xml:space="preserve">Muebles de Alojamiento </t>
  </si>
  <si>
    <t xml:space="preserve">Equipo de Computo </t>
  </si>
  <si>
    <t xml:space="preserve">Electrodomesticos </t>
  </si>
  <si>
    <t xml:space="preserve">Otros Mobiliarios y Equipo no Identificados </t>
  </si>
  <si>
    <t xml:space="preserve">Equipos y aparatos audiovisuales </t>
  </si>
  <si>
    <t xml:space="preserve">Camara Fotográficas y de video </t>
  </si>
  <si>
    <t>Equipos Recreativos</t>
  </si>
  <si>
    <t xml:space="preserve"> Equipo médico y de laboratorio</t>
  </si>
  <si>
    <t xml:space="preserve">Automóviles y camiones </t>
  </si>
  <si>
    <t>Carroceria y Remolques</t>
  </si>
  <si>
    <t xml:space="preserve"> Equipo de elevación  </t>
  </si>
  <si>
    <t>Otros equipos de transporte</t>
  </si>
  <si>
    <t xml:space="preserve">Maquinarias y Equipo Industrial </t>
  </si>
  <si>
    <t>Sistemas de aire acondicionado, calefacción y refrigeración industrial y comercial pag 49</t>
  </si>
  <si>
    <t xml:space="preserve">Equipos de Comunicación, telecomunicaciones y señalamiento </t>
  </si>
  <si>
    <t xml:space="preserve">Equipo de Generacion Electrica,aparatos y accesorios electricos </t>
  </si>
  <si>
    <t>Herramientas y máquinas-herramientas</t>
  </si>
  <si>
    <t>Otros equipos</t>
  </si>
  <si>
    <t>Equipos de seguridad</t>
  </si>
  <si>
    <t>Antigüedades, bienes artísticos y otros objetos de arte</t>
  </si>
  <si>
    <t>Otras estructuras y objetos de valor</t>
  </si>
  <si>
    <t xml:space="preserve">Total de activos fijos tangibles </t>
  </si>
  <si>
    <t>Total Activos Neto</t>
  </si>
  <si>
    <t>Nota #11 Activos Intangibles (Bienes Intangibles Netos)</t>
  </si>
  <si>
    <t>Un detalle de las partidas de activos intangibles al es como sigue:</t>
  </si>
  <si>
    <t>Valor</t>
  </si>
  <si>
    <t>Programas de informatica y base de datos</t>
  </si>
  <si>
    <t xml:space="preserve">Depreciación del periodo </t>
  </si>
  <si>
    <t>Depreciacion acumulada</t>
  </si>
  <si>
    <t>Total Neto valor en libro</t>
  </si>
  <si>
    <t xml:space="preserve">Nota# 12 Obras en edificacion </t>
  </si>
  <si>
    <t xml:space="preserve">Cuenta No. </t>
  </si>
  <si>
    <t>Obras para edificacion no residencial</t>
  </si>
  <si>
    <t xml:space="preserve">Monto bruto </t>
  </si>
  <si>
    <t xml:space="preserve">Anticipo sin amortizar </t>
  </si>
  <si>
    <t>Avance 20% Contrato original</t>
  </si>
  <si>
    <t xml:space="preserve">Avance completivo </t>
  </si>
  <si>
    <t>2.7.1.2.01</t>
  </si>
  <si>
    <t>Cubicaciones</t>
  </si>
  <si>
    <t xml:space="preserve">Amortizacion de anticipo </t>
  </si>
  <si>
    <t xml:space="preserve">Retencion según contrato </t>
  </si>
  <si>
    <t>Monto antes de retenciones de ley</t>
  </si>
  <si>
    <t>Cubicacion No 1</t>
  </si>
  <si>
    <t>Cubicacion No 2</t>
  </si>
  <si>
    <t>Cubicacion No 3 y de arrastre No. 1</t>
  </si>
  <si>
    <t>Cubicacion No 4</t>
  </si>
  <si>
    <t>Cubicacion No. 5</t>
  </si>
  <si>
    <t>Cubicacion No. 6</t>
  </si>
  <si>
    <t>Cubicacion No. 7</t>
  </si>
  <si>
    <t>Cubicacion No. 8</t>
  </si>
  <si>
    <t>Cubicacion No. 9</t>
  </si>
  <si>
    <t xml:space="preserve">Subtotal </t>
  </si>
  <si>
    <t>2.7.1.5.01</t>
  </si>
  <si>
    <t>Supervisión e inspección de obras en edificaciones</t>
  </si>
  <si>
    <t>Acumulado 2024</t>
  </si>
  <si>
    <t xml:space="preserve">Total </t>
  </si>
  <si>
    <t>Nota#  13 Cuentas por Pagar</t>
  </si>
  <si>
    <t>Suplidor</t>
  </si>
  <si>
    <t>Fecha</t>
  </si>
  <si>
    <t>Factura NCF</t>
  </si>
  <si>
    <t>COMPAÑÍA DOMINICANA DE TELEFONOS, S.A(FLOTA)</t>
  </si>
  <si>
    <t>COMPU-OFFICE DOMINICANA, SRL.</t>
  </si>
  <si>
    <t>DISTRIBUIDORA LAGARES, SRL.</t>
  </si>
  <si>
    <t>EDESUR DOMINICANA, S.A.</t>
  </si>
  <si>
    <t>ROSARIO &amp; PICHARDO, SRL.</t>
  </si>
  <si>
    <t>GREGORIO MARTES BRITS, M.A.</t>
  </si>
  <si>
    <t>B1500000111</t>
  </si>
  <si>
    <t>P.A. CATERING, SRL.</t>
  </si>
  <si>
    <t>PLANETA AZUL S.A.</t>
  </si>
  <si>
    <t>B1500002085</t>
  </si>
  <si>
    <t>SINERGIT</t>
  </si>
  <si>
    <t>E450000000286</t>
  </si>
  <si>
    <t>WIND TELECOM, S.A.</t>
  </si>
  <si>
    <t>YINAELIS VIRGINIA CONTRERAS CARVAJAL</t>
  </si>
  <si>
    <t>Nota#  14  Retencones por pagar</t>
  </si>
  <si>
    <t>Un detalle de las Retenciones por pagar sigue:</t>
  </si>
  <si>
    <t>TSS</t>
  </si>
  <si>
    <t>IR3</t>
  </si>
  <si>
    <t>IR17</t>
  </si>
  <si>
    <t>IT1</t>
  </si>
  <si>
    <t xml:space="preserve">Fondo de los trabajadores </t>
  </si>
  <si>
    <t>Cub. 9</t>
  </si>
  <si>
    <t>Codia</t>
  </si>
  <si>
    <t xml:space="preserve">Nota# 15 Otras retenciones por pagar </t>
  </si>
  <si>
    <t xml:space="preserve">Retenciones según contrato (Numeral 3.2.3) -
C&amp;E PRESUPUESTOS Y CONSTRUCCIONES SA 
</t>
  </si>
  <si>
    <t>Cubicación No. 1</t>
  </si>
  <si>
    <t>Cubicación No. 2</t>
  </si>
  <si>
    <t>Cubicación No. 3 y Arrastre No. 1</t>
  </si>
  <si>
    <t>Cubicación No. 4</t>
  </si>
  <si>
    <t>Cubicación No. 5</t>
  </si>
  <si>
    <t>Cubicación No. 6</t>
  </si>
  <si>
    <t>Cubicación No. 7</t>
  </si>
  <si>
    <t xml:space="preserve">Nota#  16 Patrimonio Institucional </t>
  </si>
  <si>
    <t>Resultado  acumulado</t>
  </si>
  <si>
    <t>Al 31 DE AGOSTO 2025</t>
  </si>
  <si>
    <t>Efectivo al final de las operaciones del mes agosto 2025 (Cta. Construccion)</t>
  </si>
  <si>
    <t>Efectivo al final de las operaciones de ingreso -egresos del mes agosto 2025</t>
  </si>
  <si>
    <t>Un detalle de las cuenta de inventario al cierre de agosto 2025 es como sigue:</t>
  </si>
  <si>
    <t>Inventario incial es el final del mes anterior</t>
  </si>
  <si>
    <t>Compras de acuerdo a la ejecución presupuestaria cuenta 23</t>
  </si>
  <si>
    <t xml:space="preserve">Salidas por la diferecia entre inventario final contra inventario inicial y compras (ejecucion) </t>
  </si>
  <si>
    <t xml:space="preserve">Total de acuerdo al inventario entregado por esperanza </t>
  </si>
  <si>
    <t xml:space="preserve">                                                                                                    </t>
  </si>
  <si>
    <t xml:space="preserve"> </t>
  </si>
  <si>
    <t>Un detalle de las cuentas por pagar a corto plazo al corte de agosto es como sigue:</t>
  </si>
  <si>
    <t>AH EDITORA OFFSET, SRL.</t>
  </si>
  <si>
    <t>B1500000568</t>
  </si>
  <si>
    <t>B1500000572</t>
  </si>
  <si>
    <t>ANGELICA LALONDRIZ GONZALEZ</t>
  </si>
  <si>
    <t>B1100000274</t>
  </si>
  <si>
    <t>CAPACITACION ESPECIALIZADA (CAES) SRL.</t>
  </si>
  <si>
    <t>B1500000696</t>
  </si>
  <si>
    <t>C&amp;E PRESUPUESTOS Y CONSTRUCCIONES, S.A.</t>
  </si>
  <si>
    <t>B1500000148</t>
  </si>
  <si>
    <t>CEO SOLUTIONS &amp; CO.</t>
  </si>
  <si>
    <t>B1500000740</t>
  </si>
  <si>
    <t>E45000000000902</t>
  </si>
  <si>
    <t>CONSORCIO  DE TARJETAS DOMINICANAS, S.A.</t>
  </si>
  <si>
    <t>E450000000413</t>
  </si>
  <si>
    <t>CONFECCIONES IRIS, SRL.</t>
  </si>
  <si>
    <t>B1500000277</t>
  </si>
  <si>
    <t>COMUNICACIONES Y REDES DE SANTO DOMINGO, SRL.</t>
  </si>
  <si>
    <t>B1500000802</t>
  </si>
  <si>
    <t>E450000089091</t>
  </si>
  <si>
    <t>COMPAÑÍA DOMINICANA DE TELEFONOS, S.A (FIJOS)</t>
  </si>
  <si>
    <t>E450000089108</t>
  </si>
  <si>
    <t>COMPAÑÍA DOMINICANA DE TELEFONOS, S.A (TABLETS)</t>
  </si>
  <si>
    <t>E450000089753</t>
  </si>
  <si>
    <t>DELTA COMERCCIAL, S.A.</t>
  </si>
  <si>
    <t>E450000004197</t>
  </si>
  <si>
    <t>B15000001337</t>
  </si>
  <si>
    <t>DISLA URIBE KONCEPTO, SRL.</t>
  </si>
  <si>
    <t>B1500003923</t>
  </si>
  <si>
    <t>B1500003948</t>
  </si>
  <si>
    <t>EDITORA HOY, S.A.S</t>
  </si>
  <si>
    <t>E450000000605</t>
  </si>
  <si>
    <t>E4500000059518</t>
  </si>
  <si>
    <t>EL DEKANO</t>
  </si>
  <si>
    <t>B15000000</t>
  </si>
  <si>
    <t>KAMING ROSARIO ESTEVEZ</t>
  </si>
  <si>
    <t>B1500000197</t>
  </si>
  <si>
    <t>ONANEY MENDEZ HERASME</t>
  </si>
  <si>
    <t>B1500000229</t>
  </si>
  <si>
    <t>E450000000714</t>
  </si>
  <si>
    <t>PEDRO APOLINAR MENCIA</t>
  </si>
  <si>
    <t>B1100000275</t>
  </si>
  <si>
    <t>E450000018186</t>
  </si>
  <si>
    <t>E450000012331</t>
  </si>
  <si>
    <t>PUBLICACIONES AHOIRA, S.A.S.</t>
  </si>
  <si>
    <t>B1500005265</t>
  </si>
  <si>
    <t>ROBERTO JESUS CASTILLO MARTINEZ</t>
  </si>
  <si>
    <t>B1500000042</t>
  </si>
  <si>
    <t>SANDRA ROSALIA TAPIA RODRIGUEZ</t>
  </si>
  <si>
    <t>B1500000122</t>
  </si>
  <si>
    <t>SERVICIO SISTEMA MOTRIZ A.M.G.</t>
  </si>
  <si>
    <t>B1500005599</t>
  </si>
  <si>
    <t>B1500005600</t>
  </si>
  <si>
    <t>B1500005601</t>
  </si>
  <si>
    <t>B1500005602</t>
  </si>
  <si>
    <t>B1500005603</t>
  </si>
  <si>
    <t>B1500005604</t>
  </si>
  <si>
    <t>E450000000290</t>
  </si>
  <si>
    <t>SOLUCIONES EMPRESARIALES, MONEGRO CRISPIN, SRL.</t>
  </si>
  <si>
    <t>B1500000398</t>
  </si>
  <si>
    <t>TECNAS EIRL.</t>
  </si>
  <si>
    <t>B1500003674</t>
  </si>
  <si>
    <t>UNIVERSIDAD IBEROAMERICANA (UNIBE)</t>
  </si>
  <si>
    <t>E450000000692</t>
  </si>
  <si>
    <t>VIMARTE PUBLICIDAD</t>
  </si>
  <si>
    <t>B1500001975</t>
  </si>
  <si>
    <t>E450000001544</t>
  </si>
  <si>
    <t>B1500000065</t>
  </si>
  <si>
    <t>Un detalle de las partidas del patrimonio institucional al 31 de agosto 2025 es como sigue: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</si>
</sst>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\ _€_-;\-* #,##0.00\ _€_-;_-* &quot;-&quot;??\ _€_-;_-@_-"/>
    <numFmt numFmtId="168" formatCode="_-* #,##0\ _€_-;\-* #,##0\ _€_-;_-* &quot;-&quot;??\ _€_-;_-@_-"/>
    <numFmt numFmtId="169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231F20"/>
      <name val="Times New Roman"/>
      <family val="1"/>
    </font>
    <font>
      <sz val="14"/>
      <color rgb="FF231F20"/>
      <name val="Times New Roman"/>
      <family val="1"/>
    </font>
    <font>
      <b/>
      <u/>
      <sz val="14"/>
      <color rgb="FF231F20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rgb="FFFF0000"/>
      <name val="Times New Roman"/>
      <family val="1"/>
    </font>
    <font>
      <sz val="10"/>
      <name val="Arial"/>
      <family val="2"/>
    </font>
    <font>
      <sz val="14"/>
      <color rgb="FF00000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rgb="FF231F2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57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167" fontId="4" fillId="0" borderId="0" xfId="1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7" fontId="4" fillId="0" borderId="0" xfId="1" applyNumberFormat="1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7" fontId="4" fillId="0" borderId="0" xfId="1" applyNumberFormat="1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37" fontId="4" fillId="0" borderId="0" xfId="0" applyNumberFormat="1" applyFont="1" applyAlignment="1">
      <alignment horizontal="left" vertical="center" wrapText="1"/>
    </xf>
    <xf numFmtId="37" fontId="4" fillId="0" borderId="0" xfId="0" applyNumberFormat="1" applyFont="1" applyAlignment="1">
      <alignment vertical="center" wrapText="1"/>
    </xf>
    <xf numFmtId="167" fontId="2" fillId="0" borderId="0" xfId="1" applyNumberFormat="1" applyFont="1" applyFill="1" applyAlignment="1">
      <alignment horizontal="right" vertical="center" wrapText="1"/>
    </xf>
    <xf numFmtId="37" fontId="5" fillId="0" borderId="0" xfId="0" applyNumberFormat="1" applyFont="1" applyAlignment="1">
      <alignment horizontal="left" vertical="center" wrapText="1"/>
    </xf>
    <xf numFmtId="37" fontId="5" fillId="0" borderId="0" xfId="0" applyNumberFormat="1" applyFont="1" applyAlignment="1">
      <alignment horizontal="left" vertical="center" wrapText="1" indent="1"/>
    </xf>
    <xf numFmtId="168" fontId="5" fillId="0" borderId="0" xfId="1" applyNumberFormat="1" applyFont="1" applyFill="1" applyAlignment="1">
      <alignment horizontal="right" vertical="center" wrapText="1"/>
    </xf>
    <xf numFmtId="168" fontId="5" fillId="0" borderId="0" xfId="1" applyNumberFormat="1" applyFont="1" applyBorder="1" applyAlignment="1">
      <alignment horizontal="center" vertical="center" wrapText="1"/>
    </xf>
    <xf numFmtId="168" fontId="3" fillId="0" borderId="0" xfId="0" applyNumberFormat="1" applyFont="1" applyBorder="1"/>
    <xf numFmtId="0" fontId="5" fillId="0" borderId="0" xfId="0" applyFont="1" applyBorder="1" applyAlignment="1">
      <alignment horizontal="left" vertical="center" wrapText="1" indent="1"/>
    </xf>
    <xf numFmtId="168" fontId="5" fillId="0" borderId="0" xfId="1" applyNumberFormat="1" applyFont="1" applyBorder="1" applyAlignment="1">
      <alignment horizontal="left" vertical="center" wrapText="1"/>
    </xf>
    <xf numFmtId="167" fontId="2" fillId="0" borderId="0" xfId="1" applyFont="1" applyBorder="1" applyAlignment="1">
      <alignment horizontal="right"/>
    </xf>
    <xf numFmtId="167" fontId="3" fillId="0" borderId="0" xfId="1" applyFont="1" applyBorder="1"/>
    <xf numFmtId="168" fontId="5" fillId="0" borderId="1" xfId="1" applyNumberFormat="1" applyFont="1" applyFill="1" applyBorder="1" applyAlignment="1">
      <alignment horizontal="right" vertical="center" wrapText="1"/>
    </xf>
    <xf numFmtId="167" fontId="2" fillId="0" borderId="0" xfId="1" applyFont="1" applyBorder="1"/>
    <xf numFmtId="168" fontId="4" fillId="2" borderId="2" xfId="1" applyNumberFormat="1" applyFont="1" applyFill="1" applyBorder="1" applyAlignment="1">
      <alignment horizontal="right" vertical="center" wrapText="1"/>
    </xf>
    <xf numFmtId="168" fontId="4" fillId="0" borderId="0" xfId="1" applyNumberFormat="1" applyFont="1" applyBorder="1" applyAlignment="1">
      <alignment horizontal="center" vertical="center" wrapText="1"/>
    </xf>
    <xf numFmtId="168" fontId="4" fillId="0" borderId="0" xfId="1" applyNumberFormat="1" applyFont="1" applyFill="1" applyAlignment="1">
      <alignment horizontal="right" vertical="center" wrapText="1"/>
    </xf>
    <xf numFmtId="168" fontId="6" fillId="0" borderId="0" xfId="1" applyNumberFormat="1" applyFont="1" applyFill="1" applyAlignment="1">
      <alignment horizontal="right" vertical="center" wrapText="1"/>
    </xf>
    <xf numFmtId="168" fontId="6" fillId="0" borderId="0" xfId="1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8" fontId="5" fillId="2" borderId="0" xfId="1" applyNumberFormat="1" applyFont="1" applyFill="1" applyAlignment="1">
      <alignment horizontal="right" vertical="center" wrapText="1"/>
    </xf>
    <xf numFmtId="4" fontId="2" fillId="0" borderId="0" xfId="0" applyNumberFormat="1" applyFont="1" applyBorder="1"/>
    <xf numFmtId="4" fontId="3" fillId="0" borderId="0" xfId="0" applyNumberFormat="1" applyFont="1" applyBorder="1"/>
    <xf numFmtId="167" fontId="5" fillId="0" borderId="0" xfId="1" applyFont="1" applyBorder="1" applyAlignment="1">
      <alignment horizontal="center" vertical="center" wrapText="1"/>
    </xf>
    <xf numFmtId="168" fontId="4" fillId="2" borderId="3" xfId="1" applyNumberFormat="1" applyFont="1" applyFill="1" applyBorder="1" applyAlignment="1">
      <alignment horizontal="right" vertical="center" wrapText="1"/>
    </xf>
    <xf numFmtId="168" fontId="4" fillId="0" borderId="4" xfId="1" applyNumberFormat="1" applyFont="1" applyFill="1" applyBorder="1" applyAlignment="1">
      <alignment horizontal="right" vertical="center" wrapText="1"/>
    </xf>
    <xf numFmtId="39" fontId="7" fillId="0" borderId="0" xfId="1" applyNumberFormat="1" applyFont="1" applyBorder="1" applyAlignment="1">
      <alignment horizontal="right" vertical="center" wrapText="1"/>
    </xf>
    <xf numFmtId="168" fontId="3" fillId="2" borderId="0" xfId="0" applyNumberFormat="1" applyFont="1" applyFill="1" applyBorder="1"/>
    <xf numFmtId="37" fontId="3" fillId="0" borderId="0" xfId="0" applyNumberFormat="1" applyFont="1"/>
    <xf numFmtId="37" fontId="4" fillId="0" borderId="0" xfId="0" applyNumberFormat="1" applyFont="1" applyAlignment="1">
      <alignment horizontal="left" vertical="center" wrapText="1" indent="1"/>
    </xf>
    <xf numFmtId="168" fontId="2" fillId="0" borderId="0" xfId="1" applyNumberFormat="1" applyFont="1" applyFill="1" applyAlignment="1">
      <alignment horizontal="right" vertical="center" wrapText="1"/>
    </xf>
    <xf numFmtId="168" fontId="2" fillId="0" borderId="0" xfId="1" applyNumberFormat="1" applyFont="1" applyBorder="1" applyAlignment="1">
      <alignment vertical="center" wrapText="1"/>
    </xf>
    <xf numFmtId="167" fontId="3" fillId="2" borderId="0" xfId="1" applyFont="1" applyFill="1" applyBorder="1"/>
    <xf numFmtId="0" fontId="4" fillId="0" borderId="0" xfId="0" applyFont="1" applyBorder="1" applyAlignment="1">
      <alignment horizontal="left" vertical="center" wrapText="1" indent="1"/>
    </xf>
    <xf numFmtId="168" fontId="4" fillId="0" borderId="0" xfId="1" applyNumberFormat="1" applyFont="1" applyAlignment="1">
      <alignment vertical="center" wrapText="1"/>
    </xf>
    <xf numFmtId="168" fontId="5" fillId="0" borderId="0" xfId="1" applyNumberFormat="1" applyFont="1" applyBorder="1" applyAlignment="1">
      <alignment horizontal="right" vertical="center" wrapText="1"/>
    </xf>
    <xf numFmtId="0" fontId="3" fillId="2" borderId="0" xfId="0" applyFont="1" applyFill="1" applyBorder="1"/>
    <xf numFmtId="168" fontId="8" fillId="0" borderId="0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horizontal="right" vertical="center" wrapText="1"/>
    </xf>
    <xf numFmtId="168" fontId="4" fillId="0" borderId="0" xfId="1" applyNumberFormat="1" applyFont="1" applyFill="1" applyBorder="1" applyAlignment="1">
      <alignment horizontal="right" vertical="center" wrapText="1"/>
    </xf>
    <xf numFmtId="167" fontId="4" fillId="0" borderId="0" xfId="1" applyFont="1" applyBorder="1" applyAlignment="1">
      <alignment horizontal="center" vertical="center" wrapText="1"/>
    </xf>
    <xf numFmtId="167" fontId="9" fillId="0" borderId="0" xfId="1" applyFont="1" applyBorder="1"/>
    <xf numFmtId="166" fontId="5" fillId="0" borderId="0" xfId="0" applyNumberFormat="1" applyFont="1" applyBorder="1" applyAlignment="1">
      <alignment horizontal="left" vertical="center" wrapText="1" indent="1"/>
    </xf>
    <xf numFmtId="10" fontId="5" fillId="0" borderId="0" xfId="3" applyNumberFormat="1" applyFont="1" applyBorder="1" applyAlignment="1">
      <alignment horizontal="center" vertical="center" wrapText="1"/>
    </xf>
    <xf numFmtId="167" fontId="10" fillId="0" borderId="0" xfId="1" applyFont="1" applyBorder="1"/>
    <xf numFmtId="168" fontId="11" fillId="0" borderId="0" xfId="0" applyNumberFormat="1" applyFont="1" applyBorder="1"/>
    <xf numFmtId="0" fontId="10" fillId="0" borderId="0" xfId="0" applyFont="1" applyBorder="1"/>
    <xf numFmtId="0" fontId="11" fillId="0" borderId="0" xfId="0" applyFont="1"/>
    <xf numFmtId="167" fontId="2" fillId="0" borderId="0" xfId="1" applyNumberFormat="1" applyFont="1" applyFill="1"/>
    <xf numFmtId="167" fontId="12" fillId="0" borderId="0" xfId="1" applyFont="1" applyBorder="1"/>
    <xf numFmtId="168" fontId="12" fillId="0" borderId="0" xfId="0" applyNumberFormat="1" applyFont="1" applyBorder="1"/>
    <xf numFmtId="0" fontId="2" fillId="2" borderId="0" xfId="4" applyFont="1" applyFill="1" applyBorder="1" applyAlignment="1">
      <alignment horizontal="left"/>
    </xf>
    <xf numFmtId="168" fontId="2" fillId="0" borderId="0" xfId="0" applyNumberFormat="1" applyFont="1" applyBorder="1"/>
    <xf numFmtId="0" fontId="5" fillId="0" borderId="0" xfId="0" applyFont="1" applyAlignment="1">
      <alignment vertical="center"/>
    </xf>
    <xf numFmtId="167" fontId="2" fillId="0" borderId="0" xfId="1" applyFont="1"/>
    <xf numFmtId="168" fontId="3" fillId="0" borderId="0" xfId="0" applyNumberFormat="1" applyFont="1"/>
    <xf numFmtId="0" fontId="2" fillId="0" borderId="0" xfId="0" applyFont="1" applyAlignment="1">
      <alignment wrapText="1"/>
    </xf>
    <xf numFmtId="167" fontId="14" fillId="0" borderId="0" xfId="1" applyNumberFormat="1" applyFont="1" applyFill="1" applyAlignment="1">
      <alignment horizontal="center" vertical="center" wrapText="1"/>
    </xf>
    <xf numFmtId="0" fontId="2" fillId="2" borderId="0" xfId="4" applyFont="1" applyFill="1" applyBorder="1" applyAlignment="1"/>
    <xf numFmtId="0" fontId="2" fillId="2" borderId="0" xfId="4" applyFont="1" applyFill="1" applyBorder="1" applyAlignment="1">
      <alignment wrapText="1"/>
    </xf>
    <xf numFmtId="167" fontId="2" fillId="0" borderId="0" xfId="1" applyNumberFormat="1" applyFont="1" applyFill="1" applyBorder="1" applyAlignment="1">
      <alignment horizontal="right"/>
    </xf>
    <xf numFmtId="0" fontId="8" fillId="0" borderId="0" xfId="4" applyFont="1" applyBorder="1" applyAlignment="1">
      <alignment horizontal="center"/>
    </xf>
    <xf numFmtId="0" fontId="14" fillId="3" borderId="0" xfId="0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left"/>
    </xf>
    <xf numFmtId="0" fontId="10" fillId="0" borderId="0" xfId="0" applyFont="1" applyBorder="1" applyAlignment="1"/>
    <xf numFmtId="167" fontId="10" fillId="0" borderId="0" xfId="1" applyNumberFormat="1" applyFont="1" applyFill="1" applyBorder="1" applyAlignment="1">
      <alignment horizontal="right"/>
    </xf>
    <xf numFmtId="0" fontId="2" fillId="2" borderId="0" xfId="4" applyFont="1" applyFill="1" applyBorder="1" applyAlignment="1">
      <alignment horizontal="center"/>
    </xf>
    <xf numFmtId="0" fontId="10" fillId="2" borderId="0" xfId="4" applyFont="1" applyFill="1" applyBorder="1" applyAlignment="1"/>
    <xf numFmtId="0" fontId="10" fillId="2" borderId="0" xfId="4" applyFont="1" applyFill="1" applyBorder="1" applyAlignment="1">
      <alignment horizontal="center"/>
    </xf>
    <xf numFmtId="167" fontId="2" fillId="0" borderId="0" xfId="1" applyNumberFormat="1" applyFont="1" applyFill="1" applyBorder="1" applyAlignment="1">
      <alignment horizontal="center"/>
    </xf>
    <xf numFmtId="0" fontId="3" fillId="2" borderId="0" xfId="4" applyFont="1" applyFill="1" applyBorder="1" applyAlignment="1">
      <alignment horizontal="center"/>
    </xf>
    <xf numFmtId="167" fontId="3" fillId="0" borderId="0" xfId="1" applyNumberFormat="1" applyFont="1" applyFill="1" applyBorder="1" applyAlignment="1"/>
    <xf numFmtId="0" fontId="3" fillId="2" borderId="0" xfId="4" applyFont="1" applyFill="1" applyBorder="1" applyAlignment="1">
      <alignment horizontal="left"/>
    </xf>
    <xf numFmtId="167" fontId="3" fillId="0" borderId="0" xfId="1" applyNumberFormat="1" applyFont="1" applyFill="1"/>
    <xf numFmtId="0" fontId="3" fillId="2" borderId="0" xfId="4" applyFont="1" applyFill="1" applyBorder="1" applyAlignment="1"/>
    <xf numFmtId="0" fontId="15" fillId="4" borderId="0" xfId="0" applyFont="1" applyFill="1" applyAlignment="1"/>
    <xf numFmtId="0" fontId="16" fillId="0" borderId="0" xfId="0" applyFont="1" applyAlignment="1">
      <alignment horizontal="left" wrapText="1"/>
    </xf>
    <xf numFmtId="0" fontId="2" fillId="0" borderId="0" xfId="0" applyFont="1" applyFill="1"/>
    <xf numFmtId="167" fontId="2" fillId="0" borderId="0" xfId="1" applyFont="1" applyFill="1"/>
    <xf numFmtId="0" fontId="15" fillId="5" borderId="0" xfId="0" applyFont="1" applyFill="1" applyBorder="1" applyAlignment="1"/>
    <xf numFmtId="0" fontId="15" fillId="5" borderId="0" xfId="1" applyNumberFormat="1" applyFont="1" applyFill="1" applyBorder="1" applyAlignment="1">
      <alignment horizontal="center"/>
    </xf>
    <xf numFmtId="167" fontId="10" fillId="0" borderId="0" xfId="1" applyFont="1" applyFill="1" applyBorder="1" applyAlignment="1">
      <alignment horizontal="center"/>
    </xf>
    <xf numFmtId="167" fontId="8" fillId="0" borderId="0" xfId="1" applyFont="1" applyFill="1" applyBorder="1" applyProtection="1">
      <protection locked="0"/>
    </xf>
    <xf numFmtId="0" fontId="10" fillId="0" borderId="0" xfId="0" applyFont="1" applyFill="1" applyBorder="1" applyAlignment="1">
      <alignment horizontal="center"/>
    </xf>
    <xf numFmtId="0" fontId="16" fillId="0" borderId="0" xfId="0" applyFont="1" applyFill="1" applyAlignment="1">
      <alignment wrapText="1"/>
    </xf>
    <xf numFmtId="167" fontId="16" fillId="0" borderId="0" xfId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center"/>
    </xf>
    <xf numFmtId="0" fontId="15" fillId="0" borderId="0" xfId="0" applyFont="1" applyFill="1" applyAlignment="1">
      <alignment wrapText="1"/>
    </xf>
    <xf numFmtId="165" fontId="15" fillId="6" borderId="4" xfId="2" applyFont="1" applyFill="1" applyBorder="1"/>
    <xf numFmtId="167" fontId="10" fillId="0" borderId="0" xfId="1" applyFont="1" applyBorder="1" applyAlignment="1">
      <alignment horizontal="right"/>
    </xf>
    <xf numFmtId="167" fontId="10" fillId="0" borderId="0" xfId="0" applyNumberFormat="1" applyFont="1" applyBorder="1" applyAlignment="1">
      <alignment horizontal="right"/>
    </xf>
    <xf numFmtId="0" fontId="10" fillId="0" borderId="0" xfId="0" applyFont="1" applyFill="1" applyAlignment="1">
      <alignment wrapText="1"/>
    </xf>
    <xf numFmtId="167" fontId="10" fillId="0" borderId="0" xfId="1" applyFont="1" applyFill="1" applyBorder="1" applyAlignment="1">
      <alignment horizontal="right"/>
    </xf>
    <xf numFmtId="167" fontId="10" fillId="0" borderId="0" xfId="0" applyNumberFormat="1" applyFont="1"/>
    <xf numFmtId="4" fontId="16" fillId="0" borderId="0" xfId="0" applyNumberFormat="1" applyFont="1" applyAlignment="1">
      <alignment horizontal="center" wrapText="1"/>
    </xf>
    <xf numFmtId="167" fontId="2" fillId="0" borderId="0" xfId="1" applyFont="1" applyAlignment="1">
      <alignment horizontal="center"/>
    </xf>
    <xf numFmtId="167" fontId="2" fillId="0" borderId="0" xfId="1" applyFont="1" applyFill="1" applyBorder="1"/>
    <xf numFmtId="164" fontId="2" fillId="0" borderId="0" xfId="0" applyNumberFormat="1" applyFont="1" applyAlignment="1">
      <alignment horizontal="center"/>
    </xf>
    <xf numFmtId="166" fontId="2" fillId="0" borderId="0" xfId="0" applyNumberFormat="1" applyFont="1"/>
    <xf numFmtId="0" fontId="16" fillId="0" borderId="0" xfId="0" applyFont="1"/>
    <xf numFmtId="166" fontId="10" fillId="0" borderId="0" xfId="0" applyNumberFormat="1" applyFont="1" applyBorder="1" applyAlignment="1">
      <alignment horizontal="right"/>
    </xf>
    <xf numFmtId="167" fontId="10" fillId="0" borderId="0" xfId="1" applyFont="1" applyFill="1" applyBorder="1" applyAlignment="1"/>
    <xf numFmtId="0" fontId="10" fillId="4" borderId="0" xfId="0" applyFont="1" applyFill="1" applyAlignment="1"/>
    <xf numFmtId="167" fontId="16" fillId="0" borderId="0" xfId="1" applyFont="1"/>
    <xf numFmtId="167" fontId="10" fillId="0" borderId="0" xfId="1" applyFont="1"/>
    <xf numFmtId="0" fontId="2" fillId="0" borderId="0" xfId="0" applyFont="1" applyFill="1" applyBorder="1"/>
    <xf numFmtId="0" fontId="16" fillId="0" borderId="0" xfId="0" applyFont="1" applyFill="1" applyBorder="1"/>
    <xf numFmtId="167" fontId="16" fillId="0" borderId="0" xfId="1" applyFont="1" applyFill="1"/>
    <xf numFmtId="166" fontId="2" fillId="0" borderId="0" xfId="0" applyNumberFormat="1" applyFont="1" applyFill="1"/>
    <xf numFmtId="0" fontId="15" fillId="0" borderId="0" xfId="0" applyFont="1" applyBorder="1"/>
    <xf numFmtId="167" fontId="15" fillId="4" borderId="4" xfId="1" applyFont="1" applyFill="1" applyBorder="1"/>
    <xf numFmtId="167" fontId="15" fillId="6" borderId="4" xfId="1" applyFont="1" applyFill="1" applyBorder="1"/>
    <xf numFmtId="39" fontId="2" fillId="0" borderId="0" xfId="0" applyNumberFormat="1" applyFont="1" applyBorder="1" applyAlignment="1">
      <alignment vertical="center"/>
    </xf>
    <xf numFmtId="167" fontId="10" fillId="0" borderId="0" xfId="1" applyFont="1" applyBorder="1" applyAlignment="1">
      <alignment vertical="center"/>
    </xf>
    <xf numFmtId="0" fontId="2" fillId="0" borderId="0" xfId="0" applyFont="1" applyAlignment="1">
      <alignment horizontal="left"/>
    </xf>
    <xf numFmtId="0" fontId="10" fillId="2" borderId="0" xfId="0" applyFont="1" applyFill="1" applyBorder="1"/>
    <xf numFmtId="17" fontId="10" fillId="2" borderId="1" xfId="5" applyNumberFormat="1" applyFont="1" applyFill="1" applyBorder="1" applyAlignment="1">
      <alignment horizontal="center"/>
    </xf>
    <xf numFmtId="166" fontId="10" fillId="2" borderId="1" xfId="5" applyFont="1" applyFill="1" applyBorder="1" applyAlignment="1">
      <alignment wrapText="1"/>
    </xf>
    <xf numFmtId="166" fontId="10" fillId="2" borderId="1" xfId="5" applyFont="1" applyFill="1" applyBorder="1" applyAlignment="1">
      <alignment horizontal="center" wrapText="1"/>
    </xf>
    <xf numFmtId="167" fontId="10" fillId="2" borderId="1" xfId="1" applyFont="1" applyFill="1" applyBorder="1" applyAlignment="1">
      <alignment horizontal="center"/>
    </xf>
    <xf numFmtId="0" fontId="16" fillId="0" borderId="0" xfId="0" applyFont="1" applyFill="1"/>
    <xf numFmtId="167" fontId="16" fillId="0" borderId="0" xfId="1" applyFont="1" applyFill="1" applyBorder="1" applyAlignment="1">
      <alignment horizontal="right" vertical="center" wrapText="1"/>
    </xf>
    <xf numFmtId="167" fontId="10" fillId="0" borderId="0" xfId="1" applyFont="1" applyFill="1" applyBorder="1"/>
    <xf numFmtId="0" fontId="17" fillId="0" borderId="0" xfId="0" applyFont="1" applyFill="1"/>
    <xf numFmtId="0" fontId="17" fillId="0" borderId="0" xfId="0" applyFont="1" applyFill="1" applyBorder="1"/>
    <xf numFmtId="0" fontId="16" fillId="2" borderId="0" xfId="0" applyFont="1" applyFill="1"/>
    <xf numFmtId="0" fontId="17" fillId="2" borderId="0" xfId="0" applyFont="1" applyFill="1" applyBorder="1"/>
    <xf numFmtId="167" fontId="16" fillId="2" borderId="0" xfId="1" applyFont="1" applyFill="1" applyBorder="1" applyAlignment="1">
      <alignment horizontal="right" vertical="center" wrapText="1"/>
    </xf>
    <xf numFmtId="167" fontId="2" fillId="2" borderId="0" xfId="1" applyFont="1" applyFill="1"/>
    <xf numFmtId="0" fontId="2" fillId="2" borderId="0" xfId="0" applyFont="1" applyFill="1"/>
    <xf numFmtId="0" fontId="15" fillId="0" borderId="0" xfId="0" applyFont="1" applyFill="1" applyBorder="1"/>
    <xf numFmtId="167" fontId="15" fillId="4" borderId="4" xfId="1" applyFont="1" applyFill="1" applyBorder="1" applyAlignment="1">
      <alignment horizontal="right"/>
    </xf>
    <xf numFmtId="0" fontId="16" fillId="0" borderId="0" xfId="0" applyFont="1" applyFill="1" applyAlignment="1">
      <alignment horizontal="left"/>
    </xf>
    <xf numFmtId="167" fontId="18" fillId="0" borderId="0" xfId="1" applyFont="1" applyFill="1"/>
    <xf numFmtId="167" fontId="16" fillId="0" borderId="0" xfId="0" applyNumberFormat="1" applyFont="1" applyFill="1" applyAlignment="1">
      <alignment horizontal="left"/>
    </xf>
    <xf numFmtId="166" fontId="16" fillId="0" borderId="0" xfId="0" applyNumberFormat="1" applyFont="1" applyFill="1" applyAlignment="1">
      <alignment horizontal="left"/>
    </xf>
    <xf numFmtId="4" fontId="16" fillId="0" borderId="0" xfId="0" applyNumberFormat="1" applyFont="1" applyFill="1" applyAlignment="1">
      <alignment horizontal="left"/>
    </xf>
    <xf numFmtId="0" fontId="15" fillId="0" borderId="0" xfId="0" applyFont="1" applyFill="1" applyAlignment="1">
      <alignment horizontal="left"/>
    </xf>
    <xf numFmtId="167" fontId="15" fillId="6" borderId="0" xfId="1" applyFont="1" applyFill="1" applyBorder="1" applyAlignment="1">
      <alignment horizontal="right"/>
    </xf>
    <xf numFmtId="167" fontId="15" fillId="6" borderId="0" xfId="1" applyFont="1" applyFill="1" applyAlignment="1">
      <alignment horizontal="left"/>
    </xf>
    <xf numFmtId="0" fontId="10" fillId="0" borderId="0" xfId="0" applyFont="1"/>
    <xf numFmtId="0" fontId="10" fillId="4" borderId="0" xfId="0" applyFont="1" applyFill="1"/>
    <xf numFmtId="167" fontId="10" fillId="4" borderId="0" xfId="1" applyFont="1" applyFill="1" applyBorder="1" applyAlignment="1">
      <alignment horizontal="right"/>
    </xf>
    <xf numFmtId="4" fontId="16" fillId="0" borderId="0" xfId="0" applyNumberFormat="1" applyFont="1"/>
    <xf numFmtId="4" fontId="2" fillId="0" borderId="0" xfId="0" applyNumberFormat="1" applyFont="1"/>
    <xf numFmtId="167" fontId="15" fillId="2" borderId="0" xfId="1" applyFont="1" applyFill="1" applyBorder="1" applyAlignment="1">
      <alignment horizontal="center"/>
    </xf>
    <xf numFmtId="4" fontId="16" fillId="2" borderId="0" xfId="0" applyNumberFormat="1" applyFont="1" applyFill="1"/>
    <xf numFmtId="0" fontId="15" fillId="2" borderId="0" xfId="0" applyFont="1" applyFill="1" applyBorder="1"/>
    <xf numFmtId="166" fontId="2" fillId="2" borderId="0" xfId="5" applyFont="1" applyFill="1"/>
    <xf numFmtId="0" fontId="16" fillId="2" borderId="0" xfId="0" applyFont="1" applyFill="1" applyBorder="1"/>
    <xf numFmtId="0" fontId="15" fillId="2" borderId="0" xfId="0" applyFont="1" applyFill="1"/>
    <xf numFmtId="166" fontId="10" fillId="2" borderId="0" xfId="0" applyNumberFormat="1" applyFont="1" applyFill="1"/>
    <xf numFmtId="166" fontId="15" fillId="2" borderId="0" xfId="0" applyNumberFormat="1" applyFont="1" applyFill="1"/>
    <xf numFmtId="4" fontId="15" fillId="2" borderId="0" xfId="0" applyNumberFormat="1" applyFont="1" applyFill="1"/>
    <xf numFmtId="4" fontId="2" fillId="2" borderId="0" xfId="0" applyNumberFormat="1" applyFont="1" applyFill="1"/>
    <xf numFmtId="0" fontId="10" fillId="7" borderId="0" xfId="0" applyFont="1" applyFill="1"/>
    <xf numFmtId="0" fontId="10" fillId="7" borderId="0" xfId="0" applyFont="1" applyFill="1" applyBorder="1" applyAlignment="1"/>
    <xf numFmtId="0" fontId="10" fillId="7" borderId="0" xfId="1" applyNumberFormat="1" applyFont="1" applyFill="1" applyBorder="1" applyAlignment="1">
      <alignment horizontal="center"/>
    </xf>
    <xf numFmtId="166" fontId="10" fillId="2" borderId="0" xfId="5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166" fontId="10" fillId="2" borderId="0" xfId="0" applyNumberFormat="1" applyFont="1" applyFill="1" applyAlignment="1">
      <alignment horizontal="left"/>
    </xf>
    <xf numFmtId="0" fontId="10" fillId="2" borderId="0" xfId="0" applyFont="1" applyFill="1"/>
    <xf numFmtId="0" fontId="8" fillId="0" borderId="0" xfId="0" applyFont="1"/>
    <xf numFmtId="167" fontId="2" fillId="2" borderId="0" xfId="1" applyFont="1" applyFill="1" applyAlignment="1">
      <alignment horizontal="left"/>
    </xf>
    <xf numFmtId="14" fontId="8" fillId="0" borderId="0" xfId="0" applyNumberFormat="1" applyFont="1"/>
    <xf numFmtId="167" fontId="2" fillId="0" borderId="1" xfId="1" applyFont="1" applyFill="1" applyBorder="1"/>
    <xf numFmtId="167" fontId="2" fillId="2" borderId="0" xfId="1" applyFont="1" applyFill="1" applyBorder="1" applyAlignment="1">
      <alignment horizontal="center"/>
    </xf>
    <xf numFmtId="167" fontId="10" fillId="2" borderId="0" xfId="1" applyFont="1" applyFill="1" applyBorder="1" applyAlignment="1">
      <alignment horizontal="center"/>
    </xf>
    <xf numFmtId="167" fontId="10" fillId="2" borderId="0" xfId="1" applyFont="1" applyFill="1" applyAlignment="1">
      <alignment horizontal="left"/>
    </xf>
    <xf numFmtId="167" fontId="10" fillId="2" borderId="0" xfId="1" applyFont="1" applyFill="1" applyAlignment="1">
      <alignment horizontal="center" wrapText="1"/>
    </xf>
    <xf numFmtId="14" fontId="2" fillId="0" borderId="0" xfId="0" applyNumberFormat="1" applyFont="1"/>
    <xf numFmtId="0" fontId="10" fillId="0" borderId="0" xfId="0" applyFont="1" applyFill="1" applyAlignment="1">
      <alignment horizontal="left"/>
    </xf>
    <xf numFmtId="167" fontId="2" fillId="2" borderId="0" xfId="1" applyFont="1" applyFill="1" applyBorder="1" applyAlignment="1">
      <alignment horizontal="left"/>
    </xf>
    <xf numFmtId="167" fontId="2" fillId="0" borderId="0" xfId="1" applyFont="1" applyFill="1" applyAlignment="1">
      <alignment horizontal="left"/>
    </xf>
    <xf numFmtId="167" fontId="2" fillId="2" borderId="1" xfId="1" applyFont="1" applyFill="1" applyBorder="1" applyAlignment="1">
      <alignment horizontal="center"/>
    </xf>
    <xf numFmtId="167" fontId="2" fillId="2" borderId="1" xfId="1" applyFont="1" applyFill="1" applyBorder="1" applyAlignment="1">
      <alignment horizontal="left"/>
    </xf>
    <xf numFmtId="167" fontId="10" fillId="0" borderId="4" xfId="1" applyFont="1" applyFill="1" applyBorder="1"/>
    <xf numFmtId="167" fontId="10" fillId="0" borderId="5" xfId="1" applyFont="1" applyFill="1" applyBorder="1"/>
    <xf numFmtId="0" fontId="15" fillId="0" borderId="0" xfId="0" applyFont="1"/>
    <xf numFmtId="0" fontId="15" fillId="0" borderId="0" xfId="0" applyFont="1" applyFill="1" applyBorder="1" applyAlignment="1"/>
    <xf numFmtId="166" fontId="2" fillId="2" borderId="0" xfId="5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6" fontId="2" fillId="2" borderId="0" xfId="0" applyNumberFormat="1" applyFont="1" applyFill="1" applyAlignment="1">
      <alignment horizontal="left"/>
    </xf>
    <xf numFmtId="17" fontId="2" fillId="0" borderId="0" xfId="0" applyNumberFormat="1" applyFont="1"/>
    <xf numFmtId="17" fontId="2" fillId="0" borderId="0" xfId="0" applyNumberFormat="1" applyFont="1" applyAlignment="1">
      <alignment horizontal="left"/>
    </xf>
    <xf numFmtId="0" fontId="15" fillId="0" borderId="0" xfId="0" applyFont="1" applyFill="1" applyBorder="1" applyAlignment="1">
      <alignment horizontal="left"/>
    </xf>
    <xf numFmtId="39" fontId="18" fillId="0" borderId="4" xfId="2" applyNumberFormat="1" applyFont="1" applyFill="1" applyBorder="1" applyAlignment="1">
      <alignment horizontal="right"/>
    </xf>
    <xf numFmtId="165" fontId="15" fillId="0" borderId="0" xfId="2" applyFont="1" applyFill="1" applyBorder="1"/>
    <xf numFmtId="166" fontId="10" fillId="0" borderId="0" xfId="0" applyNumberFormat="1" applyFont="1" applyFill="1" applyBorder="1" applyAlignment="1">
      <alignment horizontal="center"/>
    </xf>
    <xf numFmtId="165" fontId="15" fillId="8" borderId="4" xfId="2" applyFont="1" applyFill="1" applyBorder="1"/>
    <xf numFmtId="166" fontId="2" fillId="0" borderId="0" xfId="0" applyNumberFormat="1" applyFont="1" applyFill="1" applyBorder="1" applyAlignment="1">
      <alignment horizontal="center"/>
    </xf>
    <xf numFmtId="167" fontId="10" fillId="4" borderId="0" xfId="1" applyFont="1" applyFill="1"/>
    <xf numFmtId="0" fontId="10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167" fontId="10" fillId="0" borderId="7" xfId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169" fontId="2" fillId="0" borderId="0" xfId="0" applyNumberFormat="1" applyFont="1" applyFill="1" applyBorder="1" applyAlignment="1">
      <alignment horizontal="right" vertical="center" wrapText="1"/>
    </xf>
    <xf numFmtId="166" fontId="2" fillId="0" borderId="0" xfId="6" applyFont="1" applyFill="1" applyBorder="1" applyAlignment="1">
      <alignment horizontal="right"/>
    </xf>
    <xf numFmtId="0" fontId="10" fillId="0" borderId="0" xfId="0" applyFont="1" applyFill="1" applyAlignment="1">
      <alignment horizontal="center"/>
    </xf>
    <xf numFmtId="165" fontId="15" fillId="6" borderId="5" xfId="2" applyFont="1" applyFill="1" applyBorder="1"/>
    <xf numFmtId="0" fontId="16" fillId="0" borderId="0" xfId="0" applyFont="1" applyAlignment="1">
      <alignment horizontal="left" vertical="top" wrapText="1"/>
    </xf>
    <xf numFmtId="17" fontId="15" fillId="5" borderId="0" xfId="1" applyNumberFormat="1" applyFont="1" applyFill="1" applyBorder="1" applyAlignment="1">
      <alignment horizontal="center"/>
    </xf>
    <xf numFmtId="0" fontId="19" fillId="0" borderId="0" xfId="0" applyFont="1" applyAlignment="1">
      <alignment horizontal="left" vertical="center" wrapText="1"/>
    </xf>
    <xf numFmtId="167" fontId="2" fillId="0" borderId="0" xfId="1" applyFont="1" applyFill="1" applyBorder="1" applyAlignment="1">
      <alignment horizontal="right"/>
    </xf>
    <xf numFmtId="167" fontId="16" fillId="0" borderId="1" xfId="1" applyFont="1" applyFill="1" applyBorder="1" applyAlignment="1">
      <alignment horizontal="right"/>
    </xf>
    <xf numFmtId="0" fontId="2" fillId="4" borderId="0" xfId="0" applyFont="1" applyFill="1"/>
    <xf numFmtId="0" fontId="10" fillId="0" borderId="0" xfId="0" applyFont="1" applyAlignment="1">
      <alignment wrapText="1"/>
    </xf>
    <xf numFmtId="0" fontId="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Fill="1"/>
    <xf numFmtId="167" fontId="10" fillId="0" borderId="0" xfId="1" applyFont="1" applyFill="1"/>
    <xf numFmtId="167" fontId="10" fillId="0" borderId="0" xfId="0" applyNumberFormat="1" applyFont="1" applyBorder="1" applyAlignment="1">
      <alignment horizontal="left"/>
    </xf>
    <xf numFmtId="166" fontId="2" fillId="0" borderId="0" xfId="1" applyNumberFormat="1" applyFont="1" applyBorder="1"/>
    <xf numFmtId="167" fontId="10" fillId="0" borderId="0" xfId="0" applyNumberFormat="1" applyFont="1" applyBorder="1" applyAlignment="1"/>
    <xf numFmtId="0" fontId="8" fillId="2" borderId="0" xfId="0" applyFont="1" applyFill="1"/>
    <xf numFmtId="167" fontId="2" fillId="0" borderId="0" xfId="0" applyNumberFormat="1" applyFont="1" applyFill="1"/>
    <xf numFmtId="0" fontId="10" fillId="0" borderId="0" xfId="0" applyFont="1" applyFill="1" applyBorder="1"/>
    <xf numFmtId="167" fontId="10" fillId="0" borderId="0" xfId="1" applyFont="1" applyFill="1" applyBorder="1" applyAlignment="1">
      <alignment horizontal="center" vertical="center"/>
    </xf>
    <xf numFmtId="0" fontId="10" fillId="0" borderId="0" xfId="0" applyFont="1" applyFill="1" applyAlignment="1"/>
    <xf numFmtId="167" fontId="2" fillId="0" borderId="0" xfId="0" applyNumberFormat="1" applyFont="1" applyBorder="1"/>
    <xf numFmtId="4" fontId="2" fillId="0" borderId="0" xfId="0" applyNumberFormat="1" applyFont="1" applyFill="1" applyAlignment="1">
      <alignment horizontal="left"/>
    </xf>
    <xf numFmtId="167" fontId="2" fillId="0" borderId="0" xfId="0" applyNumberFormat="1" applyFont="1" applyFill="1" applyBorder="1"/>
    <xf numFmtId="166" fontId="10" fillId="0" borderId="0" xfId="0" applyNumberFormat="1" applyFont="1" applyFill="1"/>
    <xf numFmtId="167" fontId="7" fillId="0" borderId="0" xfId="1" applyFont="1" applyFill="1"/>
    <xf numFmtId="166" fontId="2" fillId="0" borderId="0" xfId="0" applyNumberFormat="1" applyFont="1" applyAlignment="1">
      <alignment horizontal="left"/>
    </xf>
    <xf numFmtId="167" fontId="10" fillId="0" borderId="0" xfId="1" applyFont="1" applyFill="1" applyAlignment="1">
      <alignment horizontal="left"/>
    </xf>
    <xf numFmtId="166" fontId="2" fillId="0" borderId="0" xfId="0" applyNumberFormat="1" applyFont="1" applyFill="1" applyAlignment="1">
      <alignment horizontal="left"/>
    </xf>
    <xf numFmtId="4" fontId="2" fillId="0" borderId="0" xfId="0" applyNumberFormat="1" applyFont="1" applyAlignment="1">
      <alignment horizontal="left"/>
    </xf>
    <xf numFmtId="167" fontId="8" fillId="0" borderId="0" xfId="1" applyFont="1" applyFill="1"/>
    <xf numFmtId="0" fontId="8" fillId="0" borderId="0" xfId="0" applyFont="1" applyFill="1"/>
    <xf numFmtId="167" fontId="20" fillId="0" borderId="0" xfId="1" applyFont="1" applyFill="1" applyBorder="1"/>
    <xf numFmtId="0" fontId="20" fillId="0" borderId="0" xfId="0" applyFont="1" applyFill="1"/>
    <xf numFmtId="4" fontId="2" fillId="0" borderId="0" xfId="0" applyNumberFormat="1" applyFont="1" applyFill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0" fillId="0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</cellXfs>
  <cellStyles count="7">
    <cellStyle name="Millares" xfId="1" builtinId="3"/>
    <cellStyle name="Millares 11 2" xfId="6"/>
    <cellStyle name="Millares 4" xfId="5"/>
    <cellStyle name="Moneda" xfId="2" builtinId="4"/>
    <cellStyle name="Normal" xfId="0" builtinId="0"/>
    <cellStyle name="Normal 3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2914326</xdr:colOff>
      <xdr:row>0</xdr:row>
      <xdr:rowOff>111684</xdr:rowOff>
    </xdr:from>
    <xdr:to>
      <xdr:col>0</xdr:col>
      <xdr:colOff>3796416</xdr:colOff>
      <xdr:row>4</xdr:row>
      <xdr:rowOff>151373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4326" y="111684"/>
          <a:ext cx="882090" cy="8397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Departamento%20de%20Contabilidad/13-%20ESTADOS%20FINANCIEROS/ESTADOS%20FINANCIEROS%202025/8.%20Estados%20Financiero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Flujo de Efectivo"/>
      <sheetName val="Estado Comparativo"/>
      <sheetName val="Cambio del Patrimonio"/>
      <sheetName val="Notas 7-21"/>
      <sheetName val="Salarios"/>
      <sheetName val="Materiales y Serv No P"/>
      <sheetName val="Ingresos"/>
      <sheetName val="Ejec enero 2025"/>
      <sheetName val="Ejc.febrero 2025"/>
      <sheetName val="Ejc.marzo 2025"/>
      <sheetName val="Ejc. Abril 2025"/>
      <sheetName val="abril 2025"/>
      <sheetName val="Ejecución Agosto"/>
      <sheetName val="Ejecución Julio 2025"/>
      <sheetName val="Ejecución Junio 2025"/>
      <sheetName val="Ejc Mayo 2025"/>
      <sheetName val="Balance acumulativo"/>
    </sheetNames>
    <sheetDataSet>
      <sheetData sheetId="0">
        <row r="39">
          <cell r="C39">
            <v>731349103.48000002</v>
          </cell>
        </row>
        <row r="40">
          <cell r="C40">
            <v>271270259.09999996</v>
          </cell>
        </row>
      </sheetData>
      <sheetData sheetId="1">
        <row r="30">
          <cell r="D30">
            <v>15893823.87538366</v>
          </cell>
        </row>
      </sheetData>
      <sheetData sheetId="2"/>
      <sheetData sheetId="3"/>
      <sheetData sheetId="4"/>
      <sheetData sheetId="5">
        <row r="215">
          <cell r="B215" t="str">
            <v>2.4.1.4.01</v>
          </cell>
        </row>
      </sheetData>
      <sheetData sheetId="6">
        <row r="23">
          <cell r="J23">
            <v>52892579.24205634</v>
          </cell>
        </row>
      </sheetData>
      <sheetData sheetId="7"/>
      <sheetData sheetId="8">
        <row r="11">
          <cell r="B11">
            <v>79323459</v>
          </cell>
        </row>
      </sheetData>
      <sheetData sheetId="9"/>
      <sheetData sheetId="10"/>
      <sheetData sheetId="11"/>
      <sheetData sheetId="12"/>
      <sheetData sheetId="13"/>
      <sheetData sheetId="14">
        <row r="1">
          <cell r="L1">
            <v>61255554.042216331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showGridLines="0" zoomScale="71" zoomScaleNormal="71" workbookViewId="0">
      <selection activeCell="D48" sqref="D48"/>
    </sheetView>
  </sheetViews>
  <sheetFormatPr baseColWidth="10" defaultColWidth="11.42578125" defaultRowHeight="15.75" x14ac:dyDescent="0.25"/>
  <cols>
    <col min="1" max="1" width="61.28515625" style="2" customWidth="1"/>
    <col min="2" max="2" width="5" style="2" customWidth="1"/>
    <col min="3" max="3" width="32" style="90" bestFit="1" customWidth="1"/>
    <col min="4" max="4" width="21.42578125" style="6" customWidth="1"/>
    <col min="5" max="5" width="23.42578125" style="2" bestFit="1" customWidth="1"/>
    <col min="6" max="6" width="5" style="2" customWidth="1"/>
    <col min="7" max="7" width="19.140625" style="2" bestFit="1" customWidth="1"/>
    <col min="8" max="8" width="37" style="2" customWidth="1"/>
    <col min="9" max="9" width="11.42578125" style="2"/>
    <col min="10" max="10" width="50.5703125" style="2" customWidth="1"/>
    <col min="11" max="16384" width="11.42578125" style="2"/>
  </cols>
  <sheetData>
    <row r="1" spans="1:10" ht="15.75" customHeight="1" x14ac:dyDescent="0.3">
      <c r="A1" s="1"/>
      <c r="B1" s="1"/>
      <c r="C1" s="1"/>
      <c r="D1" s="1"/>
      <c r="E1" s="1"/>
      <c r="G1" s="253"/>
      <c r="H1" s="253"/>
      <c r="I1" s="253"/>
      <c r="J1" s="253"/>
    </row>
    <row r="2" spans="1:10" ht="15.75" customHeight="1" x14ac:dyDescent="0.3">
      <c r="A2" s="1"/>
      <c r="B2" s="1"/>
      <c r="C2" s="1"/>
      <c r="D2" s="1"/>
      <c r="E2" s="1"/>
      <c r="G2" s="253"/>
      <c r="H2" s="253"/>
      <c r="I2" s="253"/>
      <c r="J2" s="253"/>
    </row>
    <row r="3" spans="1:10" ht="15.75" customHeight="1" x14ac:dyDescent="0.3">
      <c r="A3" s="1"/>
      <c r="B3" s="1"/>
      <c r="C3" s="1"/>
      <c r="D3" s="1"/>
      <c r="E3" s="1"/>
      <c r="G3" s="253"/>
      <c r="H3" s="253"/>
      <c r="I3" s="253"/>
      <c r="J3" s="253"/>
    </row>
    <row r="4" spans="1:10" ht="15.75" customHeight="1" x14ac:dyDescent="0.3">
      <c r="A4" s="1"/>
      <c r="B4" s="1"/>
      <c r="C4" s="1"/>
      <c r="D4" s="1"/>
      <c r="E4" s="1"/>
      <c r="G4" s="253"/>
      <c r="H4" s="253"/>
      <c r="I4" s="253"/>
      <c r="J4" s="253"/>
    </row>
    <row r="5" spans="1:10" ht="15.75" customHeight="1" x14ac:dyDescent="0.3">
      <c r="A5" s="1"/>
      <c r="B5" s="1"/>
      <c r="C5" s="1"/>
      <c r="D5" s="1"/>
      <c r="E5" s="1"/>
      <c r="G5" s="253"/>
      <c r="H5" s="253"/>
      <c r="I5" s="253"/>
      <c r="J5" s="253"/>
    </row>
    <row r="6" spans="1:10" ht="18.75" x14ac:dyDescent="0.3">
      <c r="A6" s="251" t="s">
        <v>0</v>
      </c>
      <c r="B6" s="251"/>
      <c r="C6" s="251"/>
      <c r="D6" s="3"/>
      <c r="E6" s="4"/>
      <c r="G6" s="252"/>
      <c r="H6" s="252"/>
      <c r="I6" s="252"/>
      <c r="J6" s="5"/>
    </row>
    <row r="7" spans="1:10" ht="18.75" x14ac:dyDescent="0.3">
      <c r="A7" s="251" t="s">
        <v>1</v>
      </c>
      <c r="B7" s="251"/>
      <c r="C7" s="251"/>
      <c r="D7" s="3"/>
      <c r="E7" s="4"/>
      <c r="G7" s="252"/>
      <c r="H7" s="252"/>
      <c r="I7" s="252"/>
      <c r="J7" s="5"/>
    </row>
    <row r="8" spans="1:10" ht="18.75" x14ac:dyDescent="0.3">
      <c r="A8" s="251" t="s">
        <v>162</v>
      </c>
      <c r="B8" s="251"/>
      <c r="C8" s="251"/>
      <c r="D8" s="3"/>
      <c r="E8" s="5"/>
      <c r="F8" s="6"/>
      <c r="G8" s="252"/>
      <c r="H8" s="252"/>
      <c r="I8" s="252"/>
      <c r="J8" s="5"/>
    </row>
    <row r="9" spans="1:10" ht="18.75" x14ac:dyDescent="0.3">
      <c r="A9" s="251" t="s">
        <v>2</v>
      </c>
      <c r="B9" s="251"/>
      <c r="C9" s="251"/>
      <c r="D9" s="3"/>
      <c r="E9" s="5"/>
      <c r="F9" s="6"/>
      <c r="G9" s="252"/>
      <c r="H9" s="252"/>
      <c r="I9" s="252"/>
      <c r="J9" s="5"/>
    </row>
    <row r="10" spans="1:10" ht="18.75" x14ac:dyDescent="0.3">
      <c r="A10" s="7"/>
      <c r="B10" s="7"/>
      <c r="C10" s="8"/>
      <c r="D10" s="7"/>
      <c r="E10" s="5"/>
      <c r="F10" s="6"/>
      <c r="G10" s="9"/>
      <c r="H10" s="9"/>
      <c r="I10" s="9"/>
      <c r="J10" s="5"/>
    </row>
    <row r="11" spans="1:10" ht="18.75" x14ac:dyDescent="0.3">
      <c r="A11" s="7"/>
      <c r="B11" s="7"/>
      <c r="C11" s="8"/>
      <c r="D11" s="9"/>
      <c r="E11" s="5"/>
      <c r="F11" s="6"/>
      <c r="G11" s="9"/>
      <c r="H11" s="9"/>
      <c r="I11" s="9"/>
      <c r="J11" s="5"/>
    </row>
    <row r="12" spans="1:10" ht="12.75" customHeight="1" x14ac:dyDescent="0.3">
      <c r="A12" s="10"/>
      <c r="B12" s="10"/>
      <c r="C12" s="11"/>
      <c r="D12" s="12"/>
      <c r="E12" s="5"/>
      <c r="F12" s="6"/>
      <c r="G12" s="13"/>
      <c r="H12" s="12"/>
      <c r="I12" s="12"/>
      <c r="J12" s="5"/>
    </row>
    <row r="13" spans="1:10" ht="20.25" customHeight="1" x14ac:dyDescent="0.3">
      <c r="A13" s="14" t="s">
        <v>3</v>
      </c>
      <c r="B13" s="14"/>
      <c r="C13" s="15"/>
      <c r="D13" s="13"/>
      <c r="E13" s="5"/>
      <c r="F13" s="6"/>
      <c r="G13" s="16"/>
      <c r="H13" s="13"/>
      <c r="I13" s="13"/>
      <c r="J13" s="5"/>
    </row>
    <row r="14" spans="1:10" ht="20.25" customHeight="1" x14ac:dyDescent="0.3">
      <c r="A14" s="17" t="s">
        <v>4</v>
      </c>
      <c r="B14" s="18"/>
      <c r="C14" s="19"/>
      <c r="D14" s="13"/>
      <c r="E14" s="5"/>
      <c r="F14" s="6"/>
      <c r="G14" s="16"/>
      <c r="H14" s="13"/>
      <c r="I14" s="13"/>
      <c r="J14" s="5"/>
    </row>
    <row r="15" spans="1:10" ht="20.25" customHeight="1" x14ac:dyDescent="0.3">
      <c r="A15" s="20" t="s">
        <v>5</v>
      </c>
      <c r="B15" s="21"/>
      <c r="C15" s="22">
        <f>+'Notas 7-21'!D9</f>
        <v>648493115.50999999</v>
      </c>
      <c r="D15" s="23"/>
      <c r="E15" s="5"/>
      <c r="F15" s="24"/>
      <c r="G15" s="25"/>
      <c r="H15" s="26"/>
      <c r="I15" s="23"/>
      <c r="J15" s="5"/>
    </row>
    <row r="16" spans="1:10" ht="20.25" customHeight="1" x14ac:dyDescent="0.3">
      <c r="A16" s="20" t="s">
        <v>6</v>
      </c>
      <c r="B16" s="21"/>
      <c r="C16" s="22">
        <f>+'Notas 7-21'!D20</f>
        <v>12233877.279999999</v>
      </c>
      <c r="D16" s="23"/>
      <c r="E16" s="27"/>
      <c r="F16" s="28"/>
      <c r="G16" s="25"/>
      <c r="H16" s="26"/>
      <c r="I16" s="23"/>
      <c r="J16" s="5"/>
    </row>
    <row r="17" spans="1:10" ht="20.25" customHeight="1" x14ac:dyDescent="0.3">
      <c r="A17" s="20" t="s">
        <v>7</v>
      </c>
      <c r="B17" s="21"/>
      <c r="C17" s="29">
        <f>+'Notas 7-21'!F32</f>
        <v>54557338.96558734</v>
      </c>
      <c r="D17" s="23"/>
      <c r="E17" s="30"/>
      <c r="F17" s="28"/>
      <c r="G17" s="25"/>
      <c r="H17" s="26"/>
      <c r="I17" s="23"/>
      <c r="J17" s="5"/>
    </row>
    <row r="18" spans="1:10" ht="20.25" customHeight="1" x14ac:dyDescent="0.3">
      <c r="A18" s="17" t="s">
        <v>8</v>
      </c>
      <c r="B18" s="18"/>
      <c r="C18" s="31">
        <f>SUM(C15:C17)</f>
        <v>715284331.75558734</v>
      </c>
      <c r="D18" s="32"/>
      <c r="E18" s="30"/>
      <c r="F18" s="28"/>
      <c r="G18" s="16"/>
      <c r="H18" s="32"/>
      <c r="I18" s="32"/>
      <c r="J18" s="30"/>
    </row>
    <row r="19" spans="1:10" ht="20.25" customHeight="1" x14ac:dyDescent="0.3">
      <c r="A19" s="17"/>
      <c r="B19" s="18"/>
      <c r="C19" s="33"/>
      <c r="D19" s="32"/>
      <c r="F19" s="28"/>
      <c r="G19" s="16"/>
      <c r="H19" s="32"/>
      <c r="I19" s="32"/>
      <c r="J19" s="5"/>
    </row>
    <row r="20" spans="1:10" ht="20.25" customHeight="1" x14ac:dyDescent="0.3">
      <c r="A20" s="17" t="s">
        <v>9</v>
      </c>
      <c r="B20" s="18"/>
      <c r="C20" s="34"/>
      <c r="D20" s="35"/>
      <c r="E20" s="36"/>
      <c r="F20" s="28"/>
      <c r="G20" s="16"/>
      <c r="H20" s="35"/>
      <c r="I20" s="35"/>
      <c r="J20" s="36"/>
    </row>
    <row r="21" spans="1:10" ht="20.25" customHeight="1" x14ac:dyDescent="0.3">
      <c r="A21" s="20" t="s">
        <v>10</v>
      </c>
      <c r="B21" s="21"/>
      <c r="C21" s="37">
        <f>+'Notas 7-21'!H60</f>
        <v>79576698.219999999</v>
      </c>
      <c r="D21" s="23"/>
      <c r="E21" s="38"/>
      <c r="F21" s="39"/>
      <c r="G21" s="25"/>
      <c r="H21" s="23"/>
      <c r="I21" s="23"/>
      <c r="J21" s="38"/>
    </row>
    <row r="22" spans="1:10" ht="20.25" customHeight="1" x14ac:dyDescent="0.3">
      <c r="A22" s="20" t="s">
        <v>11</v>
      </c>
      <c r="B22" s="21"/>
      <c r="C22" s="22">
        <f>+'Notas 7-21'!D72</f>
        <v>1113509.5500000007</v>
      </c>
      <c r="D22" s="23"/>
      <c r="E22" s="38"/>
      <c r="F22" s="39"/>
      <c r="G22" s="25"/>
      <c r="H22" s="23"/>
      <c r="I22" s="23"/>
      <c r="J22" s="38"/>
    </row>
    <row r="23" spans="1:10" ht="20.25" customHeight="1" x14ac:dyDescent="0.3">
      <c r="A23" s="20" t="s">
        <v>12</v>
      </c>
      <c r="B23" s="21"/>
      <c r="C23" s="22">
        <f>+'Notas 7-21'!D107</f>
        <v>250917531.20280001</v>
      </c>
      <c r="D23" s="40"/>
      <c r="E23" s="30"/>
      <c r="F23" s="6"/>
      <c r="G23" s="25"/>
      <c r="H23" s="23"/>
      <c r="I23" s="23"/>
      <c r="J23" s="5"/>
    </row>
    <row r="24" spans="1:10" ht="20.25" customHeight="1" x14ac:dyDescent="0.3">
      <c r="A24" s="17" t="s">
        <v>13</v>
      </c>
      <c r="B24" s="18"/>
      <c r="C24" s="31">
        <f>SUM(C21:C23)</f>
        <v>331607738.97280002</v>
      </c>
      <c r="D24" s="32"/>
      <c r="E24" s="30"/>
      <c r="F24" s="6"/>
      <c r="G24" s="16"/>
      <c r="H24" s="32"/>
      <c r="I24" s="32"/>
      <c r="J24" s="5"/>
    </row>
    <row r="25" spans="1:10" ht="20.25" customHeight="1" x14ac:dyDescent="0.3">
      <c r="A25" s="17"/>
      <c r="B25" s="18"/>
      <c r="C25" s="41"/>
      <c r="D25" s="32"/>
      <c r="E25" s="30"/>
      <c r="F25" s="6"/>
      <c r="G25" s="16"/>
      <c r="H25" s="32"/>
      <c r="I25" s="32"/>
      <c r="J25" s="5"/>
    </row>
    <row r="26" spans="1:10" ht="20.25" customHeight="1" thickBot="1" x14ac:dyDescent="0.35">
      <c r="A26" s="17" t="s">
        <v>14</v>
      </c>
      <c r="B26" s="18"/>
      <c r="C26" s="42">
        <f>+C18+C24</f>
        <v>1046892070.7283874</v>
      </c>
      <c r="D26" s="32"/>
      <c r="E26" s="43"/>
      <c r="F26" s="44"/>
      <c r="G26" s="16"/>
      <c r="H26" s="32"/>
      <c r="I26" s="32"/>
      <c r="J26" s="5"/>
    </row>
    <row r="27" spans="1:10" ht="20.25" customHeight="1" thickTop="1" x14ac:dyDescent="0.3">
      <c r="A27" s="45"/>
      <c r="B27" s="46"/>
      <c r="C27" s="47"/>
      <c r="D27" s="48"/>
      <c r="E27" s="36"/>
      <c r="F27" s="49"/>
      <c r="G27" s="50"/>
      <c r="H27" s="48"/>
      <c r="I27" s="48"/>
      <c r="J27" s="5"/>
    </row>
    <row r="28" spans="1:10" ht="20.25" customHeight="1" x14ac:dyDescent="0.3">
      <c r="A28" s="18" t="s">
        <v>15</v>
      </c>
      <c r="B28" s="18"/>
      <c r="C28" s="51"/>
      <c r="D28" s="48"/>
      <c r="E28" s="36"/>
      <c r="F28" s="49"/>
      <c r="G28" s="50"/>
      <c r="H28" s="48"/>
      <c r="I28" s="48"/>
      <c r="J28" s="5"/>
    </row>
    <row r="29" spans="1:10" ht="20.25" customHeight="1" x14ac:dyDescent="0.3">
      <c r="A29" s="18" t="s">
        <v>16</v>
      </c>
      <c r="B29" s="46"/>
      <c r="C29" s="22"/>
      <c r="D29" s="52"/>
      <c r="E29" s="5"/>
      <c r="F29" s="53"/>
      <c r="G29" s="50"/>
      <c r="H29" s="52"/>
      <c r="I29" s="52"/>
      <c r="J29" s="5"/>
    </row>
    <row r="30" spans="1:10" ht="20.25" customHeight="1" x14ac:dyDescent="0.3">
      <c r="A30" s="20" t="s">
        <v>17</v>
      </c>
      <c r="B30" s="21"/>
      <c r="C30" s="54">
        <f>+'Notas 7-21'!F159</f>
        <v>9837886.8428000025</v>
      </c>
      <c r="D30" s="23"/>
      <c r="E30" s="5"/>
      <c r="F30" s="53"/>
      <c r="G30" s="25"/>
      <c r="H30" s="23"/>
      <c r="I30" s="23"/>
      <c r="J30" s="38"/>
    </row>
    <row r="31" spans="1:10" ht="20.25" customHeight="1" x14ac:dyDescent="0.3">
      <c r="A31" s="20" t="s">
        <v>18</v>
      </c>
      <c r="B31" s="21"/>
      <c r="C31" s="55">
        <f>+'Notas 7-21'!D171</f>
        <v>6188395.1000000006</v>
      </c>
      <c r="D31" s="23"/>
      <c r="E31" s="5"/>
      <c r="F31" s="53"/>
      <c r="G31" s="25"/>
      <c r="H31" s="23"/>
      <c r="I31" s="23"/>
      <c r="J31" s="38"/>
    </row>
    <row r="32" spans="1:10" ht="20.25" customHeight="1" x14ac:dyDescent="0.3">
      <c r="A32" s="20" t="s">
        <v>19</v>
      </c>
      <c r="B32" s="21"/>
      <c r="C32" s="55">
        <f>+'Notas 7-21'!D187</f>
        <v>12352602.329</v>
      </c>
      <c r="D32" s="23"/>
      <c r="E32" s="5"/>
      <c r="F32" s="53"/>
      <c r="G32" s="25"/>
      <c r="H32" s="23"/>
      <c r="I32" s="23"/>
      <c r="J32" s="38"/>
    </row>
    <row r="33" spans="1:10" ht="20.25" customHeight="1" x14ac:dyDescent="0.3">
      <c r="A33" s="17" t="s">
        <v>20</v>
      </c>
      <c r="B33" s="18"/>
      <c r="C33" s="31">
        <f>SUM(C30:C32)</f>
        <v>28378884.271800004</v>
      </c>
      <c r="D33" s="32"/>
      <c r="E33" s="5"/>
      <c r="F33" s="53"/>
      <c r="G33" s="16"/>
      <c r="H33" s="32"/>
      <c r="I33" s="32"/>
      <c r="J33" s="5"/>
    </row>
    <row r="34" spans="1:10" ht="20.25" customHeight="1" x14ac:dyDescent="0.3">
      <c r="A34" s="17"/>
      <c r="B34" s="18"/>
      <c r="C34" s="56"/>
      <c r="D34" s="32"/>
      <c r="E34" s="5"/>
      <c r="F34" s="53"/>
      <c r="G34" s="16"/>
      <c r="H34" s="57"/>
      <c r="I34" s="32"/>
      <c r="J34" s="5"/>
    </row>
    <row r="35" spans="1:10" ht="20.25" customHeight="1" thickBot="1" x14ac:dyDescent="0.35">
      <c r="A35" s="17" t="s">
        <v>21</v>
      </c>
      <c r="B35" s="18"/>
      <c r="C35" s="42">
        <f>+C33</f>
        <v>28378884.271800004</v>
      </c>
      <c r="D35" s="32"/>
      <c r="E35" s="5"/>
      <c r="F35" s="44"/>
      <c r="G35" s="16"/>
      <c r="H35" s="32"/>
      <c r="I35" s="32"/>
      <c r="J35" s="5"/>
    </row>
    <row r="36" spans="1:10" ht="20.25" customHeight="1" thickTop="1" x14ac:dyDescent="0.3">
      <c r="A36" s="17"/>
      <c r="B36" s="18"/>
      <c r="C36" s="33"/>
      <c r="D36" s="32"/>
      <c r="E36" s="5"/>
      <c r="F36" s="44"/>
      <c r="G36" s="16"/>
      <c r="H36" s="32"/>
      <c r="I36" s="32"/>
      <c r="J36" s="5"/>
    </row>
    <row r="37" spans="1:10" ht="20.25" customHeight="1" x14ac:dyDescent="0.3">
      <c r="A37" s="18" t="s">
        <v>22</v>
      </c>
      <c r="B37" s="18"/>
      <c r="C37" s="51"/>
      <c r="D37" s="32"/>
      <c r="E37" s="5"/>
      <c r="F37" s="44"/>
      <c r="G37" s="16"/>
      <c r="H37" s="32"/>
      <c r="I37" s="32"/>
      <c r="J37" s="5"/>
    </row>
    <row r="38" spans="1:10" ht="20.25" customHeight="1" x14ac:dyDescent="0.3">
      <c r="A38" s="17" t="s">
        <v>23</v>
      </c>
      <c r="B38" s="18"/>
      <c r="C38" s="47"/>
      <c r="D38" s="48"/>
      <c r="E38" s="30"/>
      <c r="F38" s="28"/>
      <c r="G38" s="16"/>
      <c r="H38" s="48"/>
      <c r="I38" s="48"/>
      <c r="J38" s="5"/>
    </row>
    <row r="39" spans="1:10" ht="20.25" customHeight="1" x14ac:dyDescent="0.3">
      <c r="A39" s="20" t="s">
        <v>24</v>
      </c>
      <c r="B39" s="21"/>
      <c r="C39" s="22">
        <v>731349103.48000002</v>
      </c>
      <c r="E39" s="58"/>
      <c r="F39" s="6"/>
      <c r="G39" s="25"/>
      <c r="H39" s="23"/>
      <c r="I39" s="23"/>
      <c r="J39" s="5"/>
    </row>
    <row r="40" spans="1:10" ht="20.25" customHeight="1" x14ac:dyDescent="0.3">
      <c r="A40" s="20" t="s">
        <v>25</v>
      </c>
      <c r="B40" s="21"/>
      <c r="C40" s="22">
        <v>271270259.09999996</v>
      </c>
      <c r="E40" s="58">
        <f>+C26-C44</f>
        <v>1.2037754058837891E-3</v>
      </c>
      <c r="F40" s="6"/>
      <c r="G40" s="25"/>
      <c r="H40" s="23"/>
      <c r="I40" s="23"/>
      <c r="J40" s="5"/>
    </row>
    <row r="41" spans="1:10" ht="20.25" customHeight="1" x14ac:dyDescent="0.3">
      <c r="A41" s="20" t="s">
        <v>26</v>
      </c>
      <c r="B41" s="21"/>
      <c r="C41" s="55">
        <v>15893823.87538366</v>
      </c>
      <c r="D41" s="23"/>
      <c r="E41" s="30"/>
      <c r="F41" s="24"/>
      <c r="G41" s="59"/>
      <c r="H41" s="23"/>
      <c r="I41" s="23"/>
      <c r="J41" s="30"/>
    </row>
    <row r="42" spans="1:10" ht="20.25" customHeight="1" thickBot="1" x14ac:dyDescent="0.35">
      <c r="A42" s="17" t="s">
        <v>27</v>
      </c>
      <c r="B42" s="46"/>
      <c r="C42" s="42">
        <f>SUM(C39:C41)</f>
        <v>1018513186.4553835</v>
      </c>
      <c r="D42" s="60"/>
      <c r="F42" s="24"/>
      <c r="G42" s="59"/>
      <c r="H42" s="23"/>
      <c r="I42" s="23"/>
      <c r="J42" s="30"/>
    </row>
    <row r="43" spans="1:10" s="64" customFormat="1" ht="20.25" customHeight="1" thickTop="1" x14ac:dyDescent="0.3">
      <c r="A43" s="17"/>
      <c r="B43" s="46"/>
      <c r="C43" s="56"/>
      <c r="D43" s="32"/>
      <c r="E43" s="61"/>
      <c r="F43" s="62"/>
      <c r="G43" s="50"/>
      <c r="H43" s="32"/>
      <c r="I43" s="32"/>
      <c r="J43" s="63"/>
    </row>
    <row r="44" spans="1:10" s="64" customFormat="1" ht="19.5" thickBot="1" x14ac:dyDescent="0.35">
      <c r="A44" s="17" t="s">
        <v>28</v>
      </c>
      <c r="B44" s="18"/>
      <c r="C44" s="42">
        <f>+C35+C42</f>
        <v>1046892070.7271836</v>
      </c>
      <c r="D44" s="32"/>
      <c r="E44" s="61"/>
      <c r="F44" s="62"/>
      <c r="G44" s="50"/>
      <c r="H44" s="32"/>
      <c r="I44" s="32"/>
      <c r="J44" s="63"/>
    </row>
    <row r="45" spans="1:10" ht="20.25" customHeight="1" thickTop="1" x14ac:dyDescent="0.3">
      <c r="A45" s="4"/>
      <c r="B45" s="4"/>
      <c r="C45" s="65"/>
      <c r="D45" s="57"/>
      <c r="E45" s="66"/>
      <c r="F45" s="24"/>
      <c r="G45" s="16"/>
      <c r="H45" s="32"/>
      <c r="I45" s="32"/>
      <c r="J45" s="67"/>
    </row>
    <row r="46" spans="1:10" ht="18.75" x14ac:dyDescent="0.3">
      <c r="A46" s="68" t="s">
        <v>29</v>
      </c>
      <c r="B46" s="4"/>
      <c r="C46" s="65"/>
      <c r="D46" s="5"/>
      <c r="E46" s="66"/>
      <c r="F46" s="24"/>
      <c r="G46" s="5"/>
      <c r="H46" s="69"/>
      <c r="I46" s="5"/>
      <c r="J46" s="67"/>
    </row>
    <row r="47" spans="1:10" ht="18.75" x14ac:dyDescent="0.3">
      <c r="A47" s="70"/>
      <c r="B47" s="4"/>
      <c r="C47" s="65"/>
      <c r="D47" s="5"/>
      <c r="E47" s="71"/>
      <c r="F47" s="72"/>
      <c r="G47" s="5"/>
      <c r="H47" s="5"/>
      <c r="I47" s="5"/>
      <c r="J47" s="5"/>
    </row>
    <row r="48" spans="1:10" ht="18.75" x14ac:dyDescent="0.3">
      <c r="A48" s="70"/>
      <c r="B48" s="4"/>
      <c r="C48" s="65"/>
      <c r="D48" s="5"/>
      <c r="E48" s="4"/>
      <c r="G48" s="5"/>
      <c r="H48" s="5"/>
      <c r="I48" s="5"/>
      <c r="J48" s="5"/>
    </row>
    <row r="49" spans="1:10" ht="18.75" x14ac:dyDescent="0.3">
      <c r="A49" s="4"/>
      <c r="B49" s="4"/>
      <c r="C49" s="65"/>
      <c r="D49" s="5"/>
      <c r="E49" s="4"/>
      <c r="G49" s="5"/>
      <c r="H49" s="5"/>
      <c r="I49" s="5"/>
      <c r="J49" s="5"/>
    </row>
    <row r="50" spans="1:10" ht="18.75" x14ac:dyDescent="0.3">
      <c r="A50" s="73"/>
      <c r="B50" s="4"/>
      <c r="C50" s="74"/>
      <c r="D50" s="5"/>
      <c r="E50" s="4"/>
      <c r="G50" s="5"/>
      <c r="H50" s="5"/>
      <c r="I50" s="5"/>
      <c r="J50" s="5"/>
    </row>
    <row r="51" spans="1:10" ht="18.75" x14ac:dyDescent="0.3">
      <c r="A51" s="75" t="s">
        <v>30</v>
      </c>
      <c r="B51" s="76"/>
      <c r="C51" s="77" t="s">
        <v>31</v>
      </c>
      <c r="D51" s="78"/>
      <c r="E51" s="4"/>
      <c r="G51" s="5"/>
      <c r="H51" s="79"/>
      <c r="I51" s="78"/>
      <c r="J51" s="5"/>
    </row>
    <row r="52" spans="1:10" ht="18.75" x14ac:dyDescent="0.3">
      <c r="A52" s="80" t="s">
        <v>32</v>
      </c>
      <c r="B52" s="81"/>
      <c r="C52" s="82" t="s">
        <v>33</v>
      </c>
      <c r="D52" s="75"/>
      <c r="E52" s="4"/>
      <c r="G52" s="76"/>
      <c r="H52" s="83"/>
      <c r="I52" s="75"/>
      <c r="J52" s="5"/>
    </row>
    <row r="53" spans="1:10" ht="18.75" x14ac:dyDescent="0.3">
      <c r="A53" s="75" t="s">
        <v>34</v>
      </c>
      <c r="B53" s="75"/>
      <c r="C53" s="77" t="s">
        <v>35</v>
      </c>
      <c r="D53" s="84"/>
      <c r="E53" s="4"/>
      <c r="G53" s="81"/>
      <c r="H53" s="85"/>
      <c r="I53" s="84"/>
      <c r="J53" s="5"/>
    </row>
    <row r="54" spans="1:10" ht="18.75" x14ac:dyDescent="0.3">
      <c r="A54" s="83"/>
      <c r="B54" s="75"/>
      <c r="C54" s="86"/>
      <c r="D54" s="75"/>
      <c r="E54" s="4"/>
      <c r="G54" s="75"/>
      <c r="H54" s="83"/>
      <c r="I54" s="75"/>
      <c r="J54" s="5"/>
    </row>
    <row r="55" spans="1:10" ht="18.75" x14ac:dyDescent="0.3">
      <c r="A55" s="83"/>
      <c r="B55" s="75"/>
      <c r="C55" s="86"/>
      <c r="D55" s="75"/>
      <c r="E55" s="4"/>
      <c r="G55" s="75"/>
      <c r="H55" s="83"/>
      <c r="I55" s="75"/>
      <c r="J55" s="5"/>
    </row>
    <row r="56" spans="1:10" ht="18.75" x14ac:dyDescent="0.3">
      <c r="A56" s="83"/>
      <c r="B56" s="83"/>
      <c r="C56" s="86"/>
      <c r="D56" s="75"/>
      <c r="E56" s="4"/>
      <c r="G56" s="75"/>
      <c r="H56" s="83"/>
      <c r="I56" s="75"/>
      <c r="J56" s="5"/>
    </row>
    <row r="57" spans="1:10" ht="18.75" x14ac:dyDescent="0.3">
      <c r="A57" s="68"/>
      <c r="B57" s="68"/>
      <c r="C57" s="86"/>
      <c r="D57" s="83"/>
      <c r="E57" s="4"/>
      <c r="G57" s="83"/>
      <c r="H57" s="83"/>
      <c r="I57" s="83"/>
      <c r="J57" s="5"/>
    </row>
    <row r="58" spans="1:10" ht="18.75" x14ac:dyDescent="0.3">
      <c r="A58" s="255" t="s">
        <v>36</v>
      </c>
      <c r="B58" s="255"/>
      <c r="C58" s="255"/>
      <c r="D58" s="83"/>
      <c r="E58" s="4"/>
      <c r="G58" s="68"/>
      <c r="H58" s="83"/>
      <c r="I58" s="83"/>
      <c r="J58" s="5"/>
    </row>
    <row r="59" spans="1:10" ht="18.75" x14ac:dyDescent="0.3">
      <c r="A59" s="254" t="s">
        <v>37</v>
      </c>
      <c r="B59" s="254"/>
      <c r="C59" s="254"/>
      <c r="D59" s="75"/>
      <c r="E59" s="75"/>
      <c r="G59" s="75"/>
      <c r="H59" s="83"/>
      <c r="I59" s="75"/>
      <c r="J59" s="75"/>
    </row>
    <row r="60" spans="1:10" ht="18.75" x14ac:dyDescent="0.3">
      <c r="A60" s="255" t="s">
        <v>38</v>
      </c>
      <c r="B60" s="255"/>
      <c r="C60" s="255"/>
      <c r="D60" s="84"/>
      <c r="E60" s="84"/>
      <c r="G60" s="84"/>
      <c r="H60" s="85"/>
      <c r="I60" s="84"/>
      <c r="J60" s="84"/>
    </row>
    <row r="61" spans="1:10" ht="18.75" x14ac:dyDescent="0.3">
      <c r="B61" s="87"/>
      <c r="C61" s="88"/>
      <c r="D61" s="75"/>
      <c r="E61" s="75"/>
      <c r="G61" s="75"/>
      <c r="H61" s="83"/>
      <c r="I61" s="75"/>
      <c r="J61" s="75"/>
    </row>
    <row r="62" spans="1:10" x14ac:dyDescent="0.25">
      <c r="B62" s="89"/>
      <c r="D62" s="91"/>
      <c r="G62" s="87"/>
      <c r="H62" s="91"/>
      <c r="I62" s="91"/>
      <c r="J62" s="6"/>
    </row>
    <row r="63" spans="1:10" x14ac:dyDescent="0.25">
      <c r="G63" s="6"/>
      <c r="H63" s="6"/>
      <c r="I63" s="6"/>
      <c r="J63" s="6"/>
    </row>
    <row r="64" spans="1:10" x14ac:dyDescent="0.25">
      <c r="G64" s="6"/>
      <c r="H64" s="6"/>
      <c r="I64" s="6"/>
      <c r="J64" s="6"/>
    </row>
    <row r="65" spans="7:10" x14ac:dyDescent="0.25">
      <c r="G65" s="6"/>
      <c r="H65" s="6"/>
      <c r="I65" s="6"/>
      <c r="J65" s="6"/>
    </row>
    <row r="66" spans="7:10" x14ac:dyDescent="0.25">
      <c r="G66" s="6"/>
      <c r="H66" s="6"/>
      <c r="I66" s="6"/>
      <c r="J66" s="6"/>
    </row>
    <row r="67" spans="7:10" x14ac:dyDescent="0.25">
      <c r="G67" s="6"/>
      <c r="H67" s="6"/>
      <c r="I67" s="6"/>
      <c r="J67" s="6"/>
    </row>
  </sheetData>
  <mergeCells count="12">
    <mergeCell ref="A9:C9"/>
    <mergeCell ref="G9:I9"/>
    <mergeCell ref="A59:C59"/>
    <mergeCell ref="A60:C60"/>
    <mergeCell ref="A58:C58"/>
    <mergeCell ref="A7:C7"/>
    <mergeCell ref="G7:I7"/>
    <mergeCell ref="A8:C8"/>
    <mergeCell ref="G8:I8"/>
    <mergeCell ref="G1:J5"/>
    <mergeCell ref="A6:C6"/>
    <mergeCell ref="G6:I6"/>
  </mergeCells>
  <pageMargins left="1.32" right="0.25" top="0.37" bottom="0.59" header="0.3" footer="0.3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96"/>
  <sheetViews>
    <sheetView showGridLines="0" tabSelected="1" topLeftCell="A176" zoomScale="60" zoomScaleNormal="60" zoomScaleSheetLayoutView="62" workbookViewId="0">
      <selection activeCell="C202" sqref="C202"/>
    </sheetView>
  </sheetViews>
  <sheetFormatPr baseColWidth="10" defaultColWidth="11.42578125" defaultRowHeight="18.75" x14ac:dyDescent="0.3"/>
  <cols>
    <col min="1" max="1" width="3.5703125" style="4" customWidth="1"/>
    <col min="2" max="2" width="17.140625" style="4" customWidth="1"/>
    <col min="3" max="3" width="98.140625" style="4" customWidth="1"/>
    <col min="4" max="4" width="27.5703125" style="71" customWidth="1"/>
    <col min="5" max="5" width="35" style="4" bestFit="1" customWidth="1"/>
    <col min="6" max="6" width="33.5703125" style="4" bestFit="1" customWidth="1"/>
    <col min="7" max="7" width="28.42578125" style="4" customWidth="1"/>
    <col min="8" max="8" width="27.140625" style="71" customWidth="1"/>
    <col min="9" max="9" width="37.85546875" style="94" customWidth="1"/>
    <col min="10" max="10" width="11.42578125" style="94"/>
    <col min="11" max="11" width="20.7109375" style="94" customWidth="1"/>
    <col min="12" max="12" width="17" style="94" bestFit="1" customWidth="1"/>
    <col min="13" max="13" width="28.7109375" style="4" customWidth="1"/>
    <col min="14" max="14" width="20.42578125" style="4" customWidth="1"/>
    <col min="15" max="17" width="20.85546875" style="4" bestFit="1" customWidth="1"/>
    <col min="18" max="20" width="11.42578125" style="4"/>
    <col min="21" max="21" width="25.5703125" style="4" customWidth="1"/>
    <col min="22" max="16384" width="11.42578125" style="4"/>
  </cols>
  <sheetData>
    <row r="2" spans="2:12" ht="20.25" x14ac:dyDescent="0.3">
      <c r="B2" s="92" t="s">
        <v>39</v>
      </c>
      <c r="C2" s="92"/>
      <c r="D2" s="92"/>
      <c r="E2" s="92"/>
      <c r="F2" s="92"/>
      <c r="G2" s="92"/>
      <c r="H2" s="92"/>
      <c r="I2" s="227"/>
      <c r="J2" s="227"/>
      <c r="K2" s="227"/>
      <c r="L2" s="227"/>
    </row>
    <row r="3" spans="2:12" ht="20.25" x14ac:dyDescent="0.3">
      <c r="C3" s="93" t="s">
        <v>40</v>
      </c>
      <c r="D3" s="93"/>
      <c r="E3" s="93"/>
      <c r="F3" s="93"/>
    </row>
    <row r="4" spans="2:12" x14ac:dyDescent="0.3">
      <c r="F4" s="5"/>
    </row>
    <row r="5" spans="2:12" ht="20.25" x14ac:dyDescent="0.3">
      <c r="C5" s="96" t="s">
        <v>41</v>
      </c>
      <c r="D5" s="97">
        <v>2025</v>
      </c>
      <c r="E5" s="98"/>
      <c r="F5" s="99"/>
      <c r="G5" s="100"/>
    </row>
    <row r="6" spans="2:12" ht="20.25" x14ac:dyDescent="0.3">
      <c r="C6" s="101" t="s">
        <v>42</v>
      </c>
      <c r="D6" s="102">
        <f>250000+175000+10000</f>
        <v>435000</v>
      </c>
      <c r="E6" s="103"/>
      <c r="F6" s="98"/>
      <c r="G6" s="100"/>
    </row>
    <row r="7" spans="2:12" ht="20.25" x14ac:dyDescent="0.3">
      <c r="C7" s="101" t="s">
        <v>163</v>
      </c>
      <c r="D7" s="102">
        <v>275544546.92000002</v>
      </c>
      <c r="E7" s="103"/>
      <c r="F7" s="98"/>
      <c r="G7" s="100"/>
    </row>
    <row r="8" spans="2:12" ht="20.25" x14ac:dyDescent="0.3">
      <c r="C8" s="101" t="s">
        <v>164</v>
      </c>
      <c r="D8" s="102">
        <v>372513568.58999997</v>
      </c>
      <c r="E8" s="98"/>
      <c r="F8" s="100"/>
      <c r="G8" s="103"/>
    </row>
    <row r="9" spans="2:12" ht="21" thickBot="1" x14ac:dyDescent="0.35">
      <c r="C9" s="104" t="s">
        <v>43</v>
      </c>
      <c r="D9" s="105">
        <f>+D7+D8+D6</f>
        <v>648493115.50999999</v>
      </c>
      <c r="E9" s="106"/>
      <c r="F9" s="106"/>
      <c r="G9" s="107"/>
    </row>
    <row r="10" spans="2:12" ht="19.5" thickTop="1" x14ac:dyDescent="0.3">
      <c r="C10" s="108"/>
      <c r="E10" s="106"/>
      <c r="F10" s="106"/>
      <c r="G10" s="107"/>
    </row>
    <row r="11" spans="2:12" x14ac:dyDescent="0.3">
      <c r="C11" s="5"/>
      <c r="D11" s="109"/>
      <c r="E11" s="106"/>
      <c r="F11" s="106"/>
      <c r="G11" s="107"/>
    </row>
    <row r="12" spans="2:12" x14ac:dyDescent="0.3">
      <c r="C12" s="110"/>
      <c r="D12" s="109"/>
      <c r="E12" s="107"/>
      <c r="F12" s="107"/>
      <c r="G12" s="107"/>
    </row>
    <row r="13" spans="2:12" ht="20.25" x14ac:dyDescent="0.3">
      <c r="B13" s="92" t="s">
        <v>44</v>
      </c>
      <c r="C13" s="92"/>
      <c r="D13" s="92"/>
      <c r="E13" s="92"/>
      <c r="F13" s="92"/>
      <c r="G13" s="92"/>
      <c r="H13" s="92"/>
    </row>
    <row r="14" spans="2:12" ht="20.25" x14ac:dyDescent="0.3">
      <c r="C14" s="93" t="s">
        <v>165</v>
      </c>
      <c r="D14" s="93"/>
      <c r="E14" s="93"/>
      <c r="F14" s="111"/>
      <c r="G14" s="107"/>
    </row>
    <row r="15" spans="2:12" x14ac:dyDescent="0.3">
      <c r="F15" s="112"/>
      <c r="G15" s="107"/>
    </row>
    <row r="16" spans="2:12" ht="20.25" x14ac:dyDescent="0.3">
      <c r="C16" s="96" t="s">
        <v>41</v>
      </c>
      <c r="D16" s="97">
        <v>2025</v>
      </c>
      <c r="F16" s="98"/>
      <c r="G16" s="107"/>
    </row>
    <row r="17" spans="2:21" ht="20.25" x14ac:dyDescent="0.3">
      <c r="C17" s="101" t="s">
        <v>45</v>
      </c>
      <c r="D17" s="102">
        <v>12338000.43</v>
      </c>
      <c r="E17" s="113"/>
      <c r="F17" s="114"/>
      <c r="I17" s="229" t="s">
        <v>166</v>
      </c>
    </row>
    <row r="18" spans="2:21" ht="20.25" x14ac:dyDescent="0.3">
      <c r="C18" s="101" t="s">
        <v>46</v>
      </c>
      <c r="D18" s="102" t="e">
        <f>+#REF!</f>
        <v>#REF!</v>
      </c>
      <c r="E18" s="98"/>
      <c r="F18" s="115"/>
      <c r="G18" s="107"/>
      <c r="I18" s="30" t="s">
        <v>167</v>
      </c>
    </row>
    <row r="19" spans="2:21" ht="20.25" x14ac:dyDescent="0.3">
      <c r="C19" s="116" t="s">
        <v>47</v>
      </c>
      <c r="D19" s="102" t="e">
        <f>+D17+D18-D20</f>
        <v>#REF!</v>
      </c>
      <c r="E19" s="113"/>
      <c r="F19" s="115"/>
      <c r="G19" s="117"/>
      <c r="I19" s="230" t="s">
        <v>168</v>
      </c>
    </row>
    <row r="20" spans="2:21" ht="21" thickBot="1" x14ac:dyDescent="0.35">
      <c r="C20" s="101" t="s">
        <v>48</v>
      </c>
      <c r="D20" s="105">
        <v>12233877.279999999</v>
      </c>
      <c r="E20" s="118"/>
      <c r="F20" s="115"/>
      <c r="G20" s="71"/>
      <c r="I20" s="231" t="s">
        <v>169</v>
      </c>
    </row>
    <row r="21" spans="2:21" ht="19.5" thickTop="1" x14ac:dyDescent="0.3">
      <c r="C21" s="63"/>
      <c r="D21" s="106"/>
      <c r="E21" s="107"/>
      <c r="F21" s="107"/>
      <c r="G21" s="107"/>
    </row>
    <row r="22" spans="2:21" x14ac:dyDescent="0.3">
      <c r="C22" s="4" t="s">
        <v>170</v>
      </c>
      <c r="E22" s="115"/>
    </row>
    <row r="23" spans="2:21" x14ac:dyDescent="0.3">
      <c r="B23" s="119" t="s">
        <v>49</v>
      </c>
      <c r="C23" s="119"/>
      <c r="D23" s="119"/>
      <c r="E23" s="119"/>
      <c r="F23" s="119"/>
      <c r="G23" s="119"/>
      <c r="H23" s="119"/>
      <c r="I23" s="227"/>
      <c r="J23" s="232"/>
      <c r="K23" s="4"/>
      <c r="L23" s="4"/>
      <c r="M23" s="95"/>
      <c r="N23" s="94"/>
      <c r="O23" s="94"/>
      <c r="P23" s="94"/>
    </row>
    <row r="24" spans="2:21" ht="20.25" x14ac:dyDescent="0.3">
      <c r="C24" s="116" t="s">
        <v>50</v>
      </c>
      <c r="D24" s="120"/>
      <c r="U24" s="121"/>
    </row>
    <row r="25" spans="2:21" x14ac:dyDescent="0.3">
      <c r="D25" s="4"/>
      <c r="F25" s="5"/>
      <c r="G25" s="71"/>
      <c r="K25" s="122"/>
      <c r="L25" s="122"/>
      <c r="M25" s="5"/>
      <c r="N25" s="5"/>
      <c r="O25" s="5"/>
      <c r="P25" s="5"/>
      <c r="Q25" s="5"/>
      <c r="R25" s="5"/>
      <c r="S25" s="5"/>
      <c r="T25" s="5"/>
      <c r="U25" s="61"/>
    </row>
    <row r="26" spans="2:21" ht="20.25" x14ac:dyDescent="0.3">
      <c r="C26" s="96" t="s">
        <v>41</v>
      </c>
      <c r="D26" s="97">
        <v>2025</v>
      </c>
      <c r="F26" s="5"/>
      <c r="G26" s="71"/>
      <c r="K26" s="122"/>
      <c r="L26" s="122"/>
      <c r="M26" s="5"/>
      <c r="N26" s="5"/>
      <c r="O26" s="5"/>
      <c r="P26" s="5"/>
      <c r="Q26" s="5"/>
      <c r="R26" s="5"/>
      <c r="S26" s="5"/>
      <c r="T26" s="5"/>
      <c r="U26" s="61"/>
    </row>
    <row r="27" spans="2:21" x14ac:dyDescent="0.3">
      <c r="D27" s="226" t="s">
        <v>51</v>
      </c>
      <c r="E27" s="100" t="s">
        <v>52</v>
      </c>
      <c r="F27" s="98" t="s">
        <v>53</v>
      </c>
      <c r="G27" s="71"/>
      <c r="K27" s="122"/>
      <c r="L27" s="122"/>
      <c r="M27" s="5"/>
      <c r="N27" s="5"/>
      <c r="O27" s="5"/>
      <c r="P27" s="5"/>
      <c r="Q27" s="5"/>
      <c r="R27" s="5"/>
      <c r="S27" s="5"/>
      <c r="T27" s="5"/>
      <c r="U27" s="5"/>
    </row>
    <row r="28" spans="2:21" ht="20.25" x14ac:dyDescent="0.3">
      <c r="C28" s="123" t="s">
        <v>54</v>
      </c>
      <c r="D28" s="102">
        <v>4757495.6900000004</v>
      </c>
      <c r="E28" s="102">
        <v>3988475.84</v>
      </c>
      <c r="F28" s="102">
        <f>+D28-E28</f>
        <v>769019.85000000056</v>
      </c>
      <c r="G28" s="71"/>
      <c r="I28" s="233"/>
      <c r="K28" s="234"/>
      <c r="L28" s="234"/>
      <c r="M28" s="63"/>
      <c r="N28" s="63"/>
      <c r="O28" s="63"/>
      <c r="P28" s="63"/>
      <c r="Q28" s="63"/>
      <c r="R28" s="63"/>
      <c r="S28" s="63"/>
      <c r="T28" s="5"/>
      <c r="U28" s="30"/>
    </row>
    <row r="29" spans="2:21" ht="20.25" x14ac:dyDescent="0.3">
      <c r="C29" s="123" t="s">
        <v>55</v>
      </c>
      <c r="D29" s="102">
        <v>6592751.6500000013</v>
      </c>
      <c r="E29" s="102">
        <v>4744387.8644126644</v>
      </c>
      <c r="F29" s="124">
        <f>+D29-E29</f>
        <v>1848363.7855873369</v>
      </c>
      <c r="G29" s="71"/>
      <c r="I29" s="95"/>
      <c r="K29" s="30"/>
      <c r="L29" s="122"/>
      <c r="M29" s="30"/>
      <c r="N29" s="30"/>
      <c r="O29" s="5"/>
      <c r="P29" s="5"/>
      <c r="Q29" s="5"/>
      <c r="R29" s="5"/>
      <c r="S29" s="5"/>
      <c r="T29" s="5"/>
      <c r="U29" s="5"/>
    </row>
    <row r="30" spans="2:21" ht="20.25" x14ac:dyDescent="0.3">
      <c r="C30" s="123" t="s">
        <v>56</v>
      </c>
      <c r="D30" s="102">
        <v>77112011.530000001</v>
      </c>
      <c r="E30" s="102">
        <f>+E81</f>
        <v>27701598.599999994</v>
      </c>
      <c r="F30" s="102">
        <f>+D30-E30</f>
        <v>49410412.930000007</v>
      </c>
      <c r="G30" s="115"/>
      <c r="I30" s="125"/>
      <c r="K30" s="30"/>
      <c r="L30" s="122"/>
      <c r="M30" s="30"/>
      <c r="N30" s="30"/>
      <c r="O30" s="5"/>
      <c r="P30" s="5"/>
      <c r="Q30" s="5"/>
      <c r="R30" s="5"/>
      <c r="S30" s="5"/>
      <c r="T30" s="5"/>
      <c r="U30" s="5"/>
    </row>
    <row r="31" spans="2:21" ht="20.25" x14ac:dyDescent="0.3">
      <c r="C31" s="123" t="s">
        <v>57</v>
      </c>
      <c r="D31" s="102">
        <v>2529542.4</v>
      </c>
      <c r="E31" s="102">
        <v>0</v>
      </c>
      <c r="F31" s="102">
        <f>+D31-E31</f>
        <v>2529542.4</v>
      </c>
      <c r="G31" s="115"/>
      <c r="I31" s="125"/>
      <c r="K31" s="30"/>
      <c r="L31" s="122"/>
      <c r="M31" s="30"/>
      <c r="N31" s="30"/>
      <c r="O31" s="5"/>
      <c r="P31" s="5"/>
      <c r="Q31" s="5"/>
      <c r="R31" s="5"/>
      <c r="S31" s="5"/>
      <c r="T31" s="5"/>
      <c r="U31" s="5"/>
    </row>
    <row r="32" spans="2:21" ht="21" thickBot="1" x14ac:dyDescent="0.35">
      <c r="C32" s="126" t="s">
        <v>58</v>
      </c>
      <c r="D32" s="127">
        <f>SUM(D28:D31)</f>
        <v>90991801.270000011</v>
      </c>
      <c r="E32" s="127">
        <f>SUM(E28:E31)</f>
        <v>36434462.304412663</v>
      </c>
      <c r="F32" s="128">
        <f>SUM(F28:F31)</f>
        <v>54557338.96558734</v>
      </c>
      <c r="K32" s="113"/>
      <c r="L32" s="122"/>
      <c r="M32" s="30"/>
      <c r="N32" s="30"/>
      <c r="O32" s="5"/>
      <c r="P32" s="5"/>
      <c r="Q32" s="5"/>
      <c r="R32" s="5"/>
      <c r="S32" s="5"/>
      <c r="T32" s="5"/>
      <c r="U32" s="5"/>
    </row>
    <row r="33" spans="2:22" s="5" customFormat="1" ht="19.5" thickTop="1" x14ac:dyDescent="0.3">
      <c r="C33" s="129"/>
      <c r="D33" s="130"/>
      <c r="E33" s="130"/>
      <c r="F33" s="130"/>
      <c r="G33" s="130"/>
      <c r="H33" s="130"/>
      <c r="I33" s="235"/>
      <c r="J33" s="122"/>
      <c r="K33" s="113"/>
      <c r="L33" s="122"/>
      <c r="M33" s="30"/>
      <c r="N33" s="30"/>
      <c r="U33" s="30"/>
    </row>
    <row r="34" spans="2:22" s="5" customFormat="1" x14ac:dyDescent="0.3">
      <c r="C34" s="129"/>
      <c r="D34" s="130"/>
      <c r="E34" s="130"/>
      <c r="F34" s="130"/>
      <c r="G34" s="130"/>
      <c r="H34" s="130"/>
      <c r="I34" s="235"/>
      <c r="J34" s="122"/>
      <c r="K34" s="113"/>
      <c r="L34" s="122"/>
      <c r="M34" s="30"/>
      <c r="N34" s="30"/>
      <c r="U34" s="30"/>
    </row>
    <row r="35" spans="2:22" x14ac:dyDescent="0.3">
      <c r="B35" s="119" t="s">
        <v>59</v>
      </c>
      <c r="C35" s="119"/>
      <c r="D35" s="119"/>
      <c r="E35" s="119"/>
      <c r="F35" s="119"/>
      <c r="G35" s="119"/>
      <c r="H35" s="119"/>
      <c r="I35" s="236"/>
      <c r="J35" s="227"/>
      <c r="K35" s="234"/>
      <c r="L35" s="234"/>
      <c r="M35" s="5"/>
      <c r="N35" s="30"/>
      <c r="O35" s="5"/>
      <c r="P35" s="5"/>
      <c r="Q35" s="5"/>
      <c r="R35" s="5"/>
      <c r="S35" s="5"/>
      <c r="T35" s="5"/>
      <c r="U35" s="30"/>
    </row>
    <row r="36" spans="2:22" x14ac:dyDescent="0.3">
      <c r="C36" s="131" t="s">
        <v>60</v>
      </c>
      <c r="D36" s="131"/>
      <c r="E36" s="131"/>
      <c r="F36" s="131"/>
      <c r="G36" s="131"/>
      <c r="H36" s="131"/>
      <c r="I36" s="131"/>
      <c r="K36" s="122"/>
      <c r="L36" s="122"/>
      <c r="M36" s="237"/>
      <c r="N36" s="30"/>
      <c r="O36" s="5"/>
      <c r="P36" s="5"/>
      <c r="Q36" s="5"/>
      <c r="R36" s="5"/>
      <c r="S36" s="5"/>
      <c r="T36" s="5"/>
      <c r="U36" s="30"/>
    </row>
    <row r="37" spans="2:22" ht="39" customHeight="1" x14ac:dyDescent="0.3">
      <c r="C37" s="132" t="s">
        <v>61</v>
      </c>
      <c r="D37" s="133" t="s">
        <v>62</v>
      </c>
      <c r="E37" s="133" t="s">
        <v>63</v>
      </c>
      <c r="F37" s="134" t="s">
        <v>64</v>
      </c>
      <c r="G37" s="135" t="s">
        <v>65</v>
      </c>
      <c r="H37" s="136" t="s">
        <v>66</v>
      </c>
      <c r="I37" s="71"/>
      <c r="J37" s="95"/>
      <c r="L37" s="122"/>
      <c r="M37" s="122"/>
      <c r="N37" s="5"/>
      <c r="O37" s="5"/>
      <c r="P37" s="5"/>
      <c r="Q37" s="5"/>
      <c r="R37" s="5"/>
      <c r="S37" s="5"/>
      <c r="T37" s="5"/>
      <c r="U37" s="5"/>
      <c r="V37" s="30"/>
    </row>
    <row r="38" spans="2:22" s="94" customFormat="1" ht="20.25" x14ac:dyDescent="0.3">
      <c r="B38" s="137">
        <v>2611</v>
      </c>
      <c r="C38" s="123" t="s">
        <v>67</v>
      </c>
      <c r="D38" s="138">
        <v>17091235.109999999</v>
      </c>
      <c r="E38" s="138">
        <v>3796174.59</v>
      </c>
      <c r="F38" s="138">
        <v>96966.640000000596</v>
      </c>
      <c r="G38" s="138">
        <v>14322612.57</v>
      </c>
      <c r="H38" s="138">
        <f>+D38+E38-G38</f>
        <v>6564797.129999999</v>
      </c>
      <c r="I38" s="95"/>
      <c r="J38" s="95" t="s">
        <v>171</v>
      </c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13"/>
    </row>
    <row r="39" spans="2:22" s="94" customFormat="1" ht="20.25" x14ac:dyDescent="0.3">
      <c r="B39" s="137">
        <v>2612</v>
      </c>
      <c r="C39" s="123" t="s">
        <v>68</v>
      </c>
      <c r="D39" s="138">
        <v>288647.59999999998</v>
      </c>
      <c r="E39" s="138">
        <v>0</v>
      </c>
      <c r="F39" s="138">
        <v>536.0800000000163</v>
      </c>
      <c r="G39" s="138">
        <v>272788.96000000002</v>
      </c>
      <c r="H39" s="138">
        <f t="shared" ref="H39:H59" si="0">+D39+E39-G39</f>
        <v>15858.639999999956</v>
      </c>
      <c r="I39" s="95"/>
      <c r="J39" s="95"/>
      <c r="L39" s="139"/>
      <c r="M39" s="122"/>
      <c r="N39" s="122"/>
      <c r="O39" s="239"/>
      <c r="P39" s="122"/>
      <c r="Q39" s="122"/>
      <c r="R39" s="122"/>
      <c r="S39" s="122"/>
      <c r="T39" s="122"/>
      <c r="U39" s="122"/>
      <c r="V39" s="113"/>
    </row>
    <row r="40" spans="2:22" s="94" customFormat="1" ht="21" customHeight="1" x14ac:dyDescent="0.3">
      <c r="B40" s="137">
        <v>2613</v>
      </c>
      <c r="C40" s="123" t="s">
        <v>69</v>
      </c>
      <c r="D40" s="138">
        <v>86171079.530000001</v>
      </c>
      <c r="E40" s="138">
        <v>2240391.2599999998</v>
      </c>
      <c r="F40" s="138">
        <v>1734923.299999997</v>
      </c>
      <c r="G40" s="138">
        <v>63591344.32</v>
      </c>
      <c r="H40" s="138">
        <f t="shared" si="0"/>
        <v>24820126.470000006</v>
      </c>
      <c r="I40" s="95"/>
      <c r="J40" s="95"/>
      <c r="L40" s="139"/>
      <c r="M40" s="122"/>
      <c r="N40" s="122"/>
      <c r="O40" s="122"/>
      <c r="P40" s="122"/>
      <c r="Q40" s="122"/>
      <c r="R40" s="113"/>
      <c r="S40" s="122"/>
      <c r="T40" s="122"/>
      <c r="U40" s="122"/>
      <c r="V40" s="113"/>
    </row>
    <row r="41" spans="2:22" s="94" customFormat="1" ht="20.25" x14ac:dyDescent="0.3">
      <c r="B41" s="137">
        <v>2614</v>
      </c>
      <c r="C41" s="123" t="s">
        <v>70</v>
      </c>
      <c r="D41" s="138">
        <v>5679263.9000000004</v>
      </c>
      <c r="E41" s="138">
        <v>122360</v>
      </c>
      <c r="F41" s="138">
        <v>45571.330000000075</v>
      </c>
      <c r="G41" s="138">
        <v>3059799.93</v>
      </c>
      <c r="H41" s="138">
        <f t="shared" si="0"/>
        <v>2741823.97</v>
      </c>
      <c r="I41" s="95"/>
      <c r="J41" s="95"/>
      <c r="L41" s="139"/>
      <c r="M41" s="122"/>
      <c r="N41" s="122"/>
      <c r="O41" s="122"/>
      <c r="P41" s="122"/>
      <c r="Q41" s="122"/>
      <c r="R41" s="122"/>
      <c r="S41" s="122"/>
      <c r="T41" s="122"/>
      <c r="U41" s="122"/>
      <c r="V41" s="113"/>
    </row>
    <row r="42" spans="2:22" s="94" customFormat="1" ht="20.25" x14ac:dyDescent="0.3">
      <c r="B42" s="140">
        <v>2619</v>
      </c>
      <c r="C42" s="141" t="s">
        <v>71</v>
      </c>
      <c r="D42" s="138">
        <v>1398447</v>
      </c>
      <c r="E42" s="138">
        <v>117277.9</v>
      </c>
      <c r="F42" s="138">
        <v>11105.050000000047</v>
      </c>
      <c r="G42" s="138">
        <v>1032791.54</v>
      </c>
      <c r="H42" s="138">
        <f t="shared" si="0"/>
        <v>482933.35999999987</v>
      </c>
      <c r="I42" s="95"/>
      <c r="J42" s="95"/>
      <c r="L42" s="233"/>
      <c r="Q42" s="95"/>
      <c r="R42" s="125"/>
      <c r="V42" s="95"/>
    </row>
    <row r="43" spans="2:22" s="94" customFormat="1" ht="20.25" x14ac:dyDescent="0.3">
      <c r="B43" s="140">
        <v>2621</v>
      </c>
      <c r="C43" s="141" t="s">
        <v>72</v>
      </c>
      <c r="D43" s="138">
        <v>243879.7</v>
      </c>
      <c r="E43" s="138">
        <v>0</v>
      </c>
      <c r="F43" s="138">
        <v>4064.5999999999985</v>
      </c>
      <c r="G43" s="138">
        <v>47521.01</v>
      </c>
      <c r="H43" s="138">
        <f t="shared" si="0"/>
        <v>196358.69</v>
      </c>
      <c r="I43" s="95"/>
      <c r="J43" s="95"/>
      <c r="Q43" s="95"/>
      <c r="V43" s="95"/>
    </row>
    <row r="44" spans="2:22" s="94" customFormat="1" ht="20.25" x14ac:dyDescent="0.3">
      <c r="B44" s="137">
        <v>2623</v>
      </c>
      <c r="C44" s="123" t="s">
        <v>73</v>
      </c>
      <c r="D44" s="138">
        <v>1988908.47</v>
      </c>
      <c r="E44" s="138">
        <v>0</v>
      </c>
      <c r="F44" s="138">
        <v>14545.029999999795</v>
      </c>
      <c r="G44" s="138">
        <v>1653853.13</v>
      </c>
      <c r="H44" s="138">
        <f t="shared" si="0"/>
        <v>335055.34000000008</v>
      </c>
      <c r="I44" s="95"/>
      <c r="J44" s="95"/>
      <c r="L44" s="125"/>
      <c r="N44" s="95"/>
      <c r="Q44" s="95"/>
      <c r="V44" s="95"/>
    </row>
    <row r="45" spans="2:22" s="94" customFormat="1" ht="20.25" x14ac:dyDescent="0.3">
      <c r="B45" s="137">
        <v>2624</v>
      </c>
      <c r="C45" s="123" t="s">
        <v>74</v>
      </c>
      <c r="D45" s="138">
        <v>65372</v>
      </c>
      <c r="E45" s="138">
        <v>0</v>
      </c>
      <c r="F45" s="138">
        <v>412.99000000000524</v>
      </c>
      <c r="G45" s="138">
        <v>62479.05</v>
      </c>
      <c r="H45" s="138">
        <f t="shared" si="0"/>
        <v>2892.9499999999971</v>
      </c>
      <c r="I45" s="95"/>
      <c r="J45" s="95"/>
      <c r="P45" s="95"/>
      <c r="V45" s="95"/>
    </row>
    <row r="46" spans="2:22" s="94" customFormat="1" ht="20.25" x14ac:dyDescent="0.3">
      <c r="B46" s="137">
        <v>2631</v>
      </c>
      <c r="C46" s="123" t="s">
        <v>75</v>
      </c>
      <c r="D46" s="138">
        <v>28371</v>
      </c>
      <c r="E46" s="138">
        <v>373880.2</v>
      </c>
      <c r="F46" s="138">
        <v>340.55999999999767</v>
      </c>
      <c r="G46" s="138">
        <v>391377.47</v>
      </c>
      <c r="H46" s="138">
        <f t="shared" si="0"/>
        <v>10873.73000000004</v>
      </c>
      <c r="I46" s="95"/>
      <c r="J46" s="95"/>
      <c r="L46" s="95"/>
      <c r="P46" s="95"/>
    </row>
    <row r="47" spans="2:22" s="94" customFormat="1" ht="20.25" x14ac:dyDescent="0.3">
      <c r="B47" s="137">
        <v>2641</v>
      </c>
      <c r="C47" s="123" t="s">
        <v>76</v>
      </c>
      <c r="D47" s="138">
        <v>45044960.5</v>
      </c>
      <c r="E47" s="138">
        <v>0</v>
      </c>
      <c r="F47" s="138">
        <v>730087.33999999985</v>
      </c>
      <c r="G47" s="138">
        <v>21874112.300000001</v>
      </c>
      <c r="H47" s="138">
        <f t="shared" si="0"/>
        <v>23170848.199999999</v>
      </c>
      <c r="I47" s="95"/>
      <c r="J47" s="95"/>
      <c r="L47" s="240"/>
      <c r="O47" s="95"/>
      <c r="P47" s="95"/>
    </row>
    <row r="48" spans="2:22" s="94" customFormat="1" ht="20.25" x14ac:dyDescent="0.3">
      <c r="B48" s="137">
        <v>2642</v>
      </c>
      <c r="C48" s="123" t="s">
        <v>77</v>
      </c>
      <c r="D48" s="138">
        <v>7155114.5700000003</v>
      </c>
      <c r="E48" s="138">
        <v>0</v>
      </c>
      <c r="F48" s="138">
        <v>59544.629999999888</v>
      </c>
      <c r="G48" s="138">
        <v>5367214.63</v>
      </c>
      <c r="H48" s="138">
        <f t="shared" si="0"/>
        <v>1787899.9400000004</v>
      </c>
      <c r="I48" s="95"/>
      <c r="J48" s="95"/>
      <c r="L48" s="95"/>
      <c r="O48" s="95"/>
      <c r="P48" s="95"/>
    </row>
    <row r="49" spans="2:16" s="94" customFormat="1" ht="20.25" x14ac:dyDescent="0.3">
      <c r="B49" s="137">
        <v>2647</v>
      </c>
      <c r="C49" s="123" t="s">
        <v>78</v>
      </c>
      <c r="D49" s="138">
        <v>2147879.73</v>
      </c>
      <c r="E49" s="138">
        <v>0</v>
      </c>
      <c r="F49" s="138">
        <v>8949.4699999999721</v>
      </c>
      <c r="G49" s="138">
        <v>704014.02</v>
      </c>
      <c r="H49" s="138">
        <f t="shared" si="0"/>
        <v>1443865.71</v>
      </c>
      <c r="I49" s="95"/>
      <c r="J49" s="95"/>
      <c r="L49" s="95"/>
      <c r="O49" s="95"/>
      <c r="P49" s="95"/>
    </row>
    <row r="50" spans="2:16" s="94" customFormat="1" ht="20.25" x14ac:dyDescent="0.3">
      <c r="B50" s="137">
        <v>2048</v>
      </c>
      <c r="C50" s="123" t="s">
        <v>79</v>
      </c>
      <c r="D50" s="138">
        <v>35923250</v>
      </c>
      <c r="E50" s="138">
        <v>1984148.51</v>
      </c>
      <c r="F50" s="138">
        <v>0</v>
      </c>
      <c r="G50" s="138">
        <v>37907391.509999998</v>
      </c>
      <c r="H50" s="138">
        <f t="shared" si="0"/>
        <v>7</v>
      </c>
      <c r="I50" s="95"/>
      <c r="J50" s="95"/>
      <c r="L50" s="95"/>
      <c r="O50" s="95"/>
      <c r="P50" s="95"/>
    </row>
    <row r="51" spans="2:16" s="94" customFormat="1" ht="20.25" x14ac:dyDescent="0.3">
      <c r="B51" s="137">
        <v>2652</v>
      </c>
      <c r="C51" s="123" t="s">
        <v>80</v>
      </c>
      <c r="D51" s="138">
        <v>666638.88</v>
      </c>
      <c r="E51" s="138">
        <v>15900</v>
      </c>
      <c r="F51" s="138">
        <v>4666.1199999999953</v>
      </c>
      <c r="G51" s="138">
        <v>349036.06</v>
      </c>
      <c r="H51" s="138">
        <f t="shared" si="0"/>
        <v>333502.82</v>
      </c>
      <c r="I51" s="95"/>
      <c r="J51" s="228"/>
      <c r="L51" s="95"/>
      <c r="M51" s="95"/>
      <c r="P51" s="95"/>
    </row>
    <row r="52" spans="2:16" s="94" customFormat="1" ht="20.25" x14ac:dyDescent="0.3">
      <c r="B52" s="137">
        <v>2654</v>
      </c>
      <c r="C52" s="137" t="s">
        <v>81</v>
      </c>
      <c r="D52" s="138">
        <v>9399252.1999999993</v>
      </c>
      <c r="E52" s="138">
        <v>0</v>
      </c>
      <c r="F52" s="138">
        <v>78326.399999999907</v>
      </c>
      <c r="G52" s="138">
        <v>1560134.02</v>
      </c>
      <c r="H52" s="138">
        <f t="shared" si="0"/>
        <v>7839118.1799999997</v>
      </c>
      <c r="I52" s="95"/>
      <c r="J52" s="228"/>
      <c r="L52" s="95"/>
      <c r="N52" s="228"/>
      <c r="P52" s="95"/>
    </row>
    <row r="53" spans="2:16" s="94" customFormat="1" ht="20.25" x14ac:dyDescent="0.3">
      <c r="B53" s="137">
        <v>2655</v>
      </c>
      <c r="C53" s="123" t="s">
        <v>82</v>
      </c>
      <c r="D53" s="138">
        <v>1616709.44</v>
      </c>
      <c r="E53" s="138">
        <v>739002.86</v>
      </c>
      <c r="F53" s="138">
        <v>2009.910000000149</v>
      </c>
      <c r="G53" s="138">
        <v>2222988.77</v>
      </c>
      <c r="H53" s="138">
        <f t="shared" si="0"/>
        <v>132723.5299999998</v>
      </c>
      <c r="I53" s="95"/>
      <c r="J53" s="95"/>
      <c r="L53" s="95"/>
      <c r="N53" s="95"/>
      <c r="P53" s="95"/>
    </row>
    <row r="54" spans="2:16" s="94" customFormat="1" ht="20.25" x14ac:dyDescent="0.3">
      <c r="B54" s="137">
        <v>2656</v>
      </c>
      <c r="C54" s="141" t="s">
        <v>83</v>
      </c>
      <c r="D54" s="138">
        <v>5591834.3399999999</v>
      </c>
      <c r="E54" s="138">
        <v>1527836.05</v>
      </c>
      <c r="F54" s="138">
        <v>32771.910000000149</v>
      </c>
      <c r="G54" s="138">
        <v>5774634.21</v>
      </c>
      <c r="H54" s="138">
        <f t="shared" si="0"/>
        <v>1345036.1799999997</v>
      </c>
      <c r="I54" s="95"/>
      <c r="J54" s="95"/>
      <c r="L54" s="95"/>
      <c r="N54" s="95"/>
      <c r="P54" s="95"/>
    </row>
    <row r="55" spans="2:16" s="94" customFormat="1" ht="20.25" x14ac:dyDescent="0.3">
      <c r="B55" s="137">
        <v>2657</v>
      </c>
      <c r="C55" s="141" t="s">
        <v>84</v>
      </c>
      <c r="D55" s="138">
        <v>23337.58</v>
      </c>
      <c r="E55" s="138">
        <v>0</v>
      </c>
      <c r="F55" s="138">
        <v>0</v>
      </c>
      <c r="G55" s="138">
        <v>23334.58</v>
      </c>
      <c r="H55" s="138">
        <f t="shared" si="0"/>
        <v>3</v>
      </c>
      <c r="I55" s="95"/>
      <c r="J55" s="95"/>
      <c r="L55" s="95"/>
      <c r="N55" s="95"/>
      <c r="P55" s="95"/>
    </row>
    <row r="56" spans="2:16" s="94" customFormat="1" ht="20.25" x14ac:dyDescent="0.3">
      <c r="B56" s="137">
        <v>2658</v>
      </c>
      <c r="C56" s="141" t="s">
        <v>85</v>
      </c>
      <c r="D56" s="138">
        <v>258992</v>
      </c>
      <c r="E56" s="138">
        <v>54722.66</v>
      </c>
      <c r="F56" s="138">
        <v>0</v>
      </c>
      <c r="G56" s="138">
        <v>313672.65999999997</v>
      </c>
      <c r="H56" s="138">
        <f t="shared" si="0"/>
        <v>42.000000000058208</v>
      </c>
      <c r="I56" s="95"/>
      <c r="J56" s="95"/>
      <c r="L56" s="95"/>
      <c r="N56" s="95"/>
      <c r="P56" s="95"/>
    </row>
    <row r="57" spans="2:16" s="94" customFormat="1" ht="20.25" x14ac:dyDescent="0.3">
      <c r="B57" s="137">
        <v>2662</v>
      </c>
      <c r="C57" s="141" t="s">
        <v>86</v>
      </c>
      <c r="D57" s="138">
        <v>14230.13</v>
      </c>
      <c r="E57" s="138">
        <v>0</v>
      </c>
      <c r="F57" s="138">
        <v>0</v>
      </c>
      <c r="G57" s="138">
        <v>14229.13</v>
      </c>
      <c r="H57" s="138">
        <f t="shared" si="0"/>
        <v>1</v>
      </c>
      <c r="I57" s="95"/>
      <c r="J57" s="95"/>
      <c r="L57" s="95"/>
      <c r="N57" s="95"/>
      <c r="P57" s="95"/>
    </row>
    <row r="58" spans="2:16" s="94" customFormat="1" ht="20.25" x14ac:dyDescent="0.3">
      <c r="B58" s="137">
        <v>269502</v>
      </c>
      <c r="C58" s="141" t="s">
        <v>87</v>
      </c>
      <c r="D58" s="138">
        <v>284528.38</v>
      </c>
      <c r="E58" s="138">
        <v>8068400</v>
      </c>
      <c r="F58" s="138">
        <v>0</v>
      </c>
      <c r="G58" s="138">
        <v>0</v>
      </c>
      <c r="H58" s="138">
        <f t="shared" si="0"/>
        <v>8352928.3799999999</v>
      </c>
      <c r="I58" s="95"/>
      <c r="J58" s="95"/>
      <c r="L58" s="95"/>
      <c r="N58" s="95"/>
      <c r="P58" s="95"/>
    </row>
    <row r="59" spans="2:16" s="146" customFormat="1" ht="20.25" x14ac:dyDescent="0.3">
      <c r="B59" s="142">
        <v>2699</v>
      </c>
      <c r="C59" s="143" t="s">
        <v>88</v>
      </c>
      <c r="D59" s="144">
        <v>18249.88</v>
      </c>
      <c r="E59" s="144">
        <v>0</v>
      </c>
      <c r="F59" s="138">
        <v>0</v>
      </c>
      <c r="G59" s="144">
        <v>18247.88</v>
      </c>
      <c r="H59" s="138">
        <f t="shared" si="0"/>
        <v>2</v>
      </c>
      <c r="I59" s="145"/>
      <c r="J59" s="95"/>
      <c r="L59" s="145"/>
      <c r="N59" s="145"/>
      <c r="P59" s="145"/>
    </row>
    <row r="60" spans="2:16" ht="21" thickBot="1" x14ac:dyDescent="0.35">
      <c r="B60" s="116"/>
      <c r="C60" s="147" t="s">
        <v>89</v>
      </c>
      <c r="D60" s="148">
        <f>SUM(D38:D59)</f>
        <v>221100181.93999997</v>
      </c>
      <c r="E60" s="148">
        <f>SUM(E38:E59)</f>
        <v>19040094.030000001</v>
      </c>
      <c r="F60" s="148">
        <f>SUM(F38:F59)</f>
        <v>2824821.359999998</v>
      </c>
      <c r="G60" s="148">
        <f>SUM(G38:G59)</f>
        <v>160563577.75000003</v>
      </c>
      <c r="H60" s="148">
        <f>SUM(H38:H59)</f>
        <v>79576698.219999999</v>
      </c>
      <c r="I60" s="71"/>
      <c r="J60" s="241"/>
      <c r="M60" s="94"/>
      <c r="N60" s="71"/>
      <c r="P60" s="71"/>
    </row>
    <row r="61" spans="2:16" ht="21" thickTop="1" x14ac:dyDescent="0.3">
      <c r="B61" s="116"/>
      <c r="C61" s="149"/>
      <c r="D61" s="150"/>
      <c r="E61" s="150"/>
      <c r="F61" s="151"/>
      <c r="G61" s="152"/>
      <c r="H61" s="153"/>
      <c r="I61" s="242"/>
      <c r="J61" s="95"/>
      <c r="M61" s="94"/>
      <c r="P61" s="71"/>
    </row>
    <row r="62" spans="2:16" x14ac:dyDescent="0.3">
      <c r="D62" s="243"/>
      <c r="E62" s="243"/>
      <c r="F62" s="238"/>
      <c r="G62" s="244"/>
      <c r="H62" s="238"/>
      <c r="I62" s="245"/>
      <c r="J62" s="95"/>
      <c r="M62" s="94"/>
      <c r="P62" s="71"/>
    </row>
    <row r="63" spans="2:16" ht="20.25" x14ac:dyDescent="0.3">
      <c r="C63" s="154" t="s">
        <v>90</v>
      </c>
      <c r="D63" s="155">
        <f>D60+D69+E60</f>
        <v>259309466.34999996</v>
      </c>
      <c r="E63" s="155"/>
      <c r="F63" s="155">
        <f>F60+D70</f>
        <v>2877606.1199999978</v>
      </c>
      <c r="G63" s="156">
        <f>G60+D71</f>
        <v>178619258.58000004</v>
      </c>
      <c r="H63" s="156">
        <f>H60+D72</f>
        <v>80690207.769999996</v>
      </c>
      <c r="I63" s="121"/>
      <c r="J63" s="246"/>
      <c r="K63" s="247"/>
      <c r="L63" s="247"/>
      <c r="M63" s="247"/>
      <c r="P63" s="71"/>
    </row>
    <row r="64" spans="2:16" x14ac:dyDescent="0.3">
      <c r="B64" s="157"/>
      <c r="D64" s="106"/>
      <c r="E64" s="106"/>
      <c r="F64" s="71"/>
      <c r="G64" s="106"/>
      <c r="H64" s="106"/>
      <c r="I64" s="106"/>
      <c r="J64" s="248"/>
      <c r="K64" s="249"/>
      <c r="L64" s="249"/>
      <c r="M64" s="249"/>
    </row>
    <row r="65" spans="1:22" x14ac:dyDescent="0.3">
      <c r="B65" s="157"/>
      <c r="C65" s="63"/>
      <c r="D65" s="106"/>
      <c r="E65" s="106"/>
      <c r="F65" s="106"/>
      <c r="G65" s="106"/>
      <c r="H65" s="106"/>
      <c r="I65" s="109"/>
      <c r="J65" s="227"/>
      <c r="K65" s="227"/>
      <c r="L65" s="227"/>
    </row>
    <row r="66" spans="1:22" x14ac:dyDescent="0.3">
      <c r="B66" s="158" t="s">
        <v>91</v>
      </c>
      <c r="C66" s="159"/>
      <c r="D66" s="159"/>
      <c r="E66" s="159"/>
      <c r="F66" s="159"/>
      <c r="G66" s="159"/>
      <c r="H66" s="159"/>
      <c r="I66" s="109"/>
      <c r="J66" s="227"/>
      <c r="K66" s="227"/>
      <c r="L66" s="227"/>
    </row>
    <row r="67" spans="1:22" ht="20.25" x14ac:dyDescent="0.3">
      <c r="B67" s="116"/>
      <c r="C67" s="116" t="s">
        <v>92</v>
      </c>
      <c r="D67" s="120"/>
      <c r="E67" s="160"/>
      <c r="F67" s="115"/>
      <c r="G67" s="161"/>
    </row>
    <row r="68" spans="1:22" ht="20.25" x14ac:dyDescent="0.3">
      <c r="B68" s="116"/>
      <c r="C68" s="116"/>
      <c r="D68" s="162" t="s">
        <v>93</v>
      </c>
      <c r="E68" s="163"/>
      <c r="F68" s="161"/>
      <c r="G68" s="161"/>
    </row>
    <row r="69" spans="1:22" ht="20.25" x14ac:dyDescent="0.3">
      <c r="B69" s="142">
        <v>2683</v>
      </c>
      <c r="C69" s="164" t="s">
        <v>94</v>
      </c>
      <c r="D69" s="144">
        <v>19169190.379999999</v>
      </c>
      <c r="E69" s="163"/>
      <c r="F69" s="161"/>
      <c r="G69" s="71"/>
      <c r="H69" s="165"/>
    </row>
    <row r="70" spans="1:22" ht="20.25" x14ac:dyDescent="0.3">
      <c r="B70" s="116"/>
      <c r="C70" s="166" t="s">
        <v>95</v>
      </c>
      <c r="D70" s="144">
        <v>52784.76</v>
      </c>
      <c r="E70" s="167"/>
      <c r="G70" s="161"/>
      <c r="H70" s="168"/>
      <c r="I70" s="250"/>
    </row>
    <row r="71" spans="1:22" ht="20.25" x14ac:dyDescent="0.3">
      <c r="C71" s="166" t="s">
        <v>96</v>
      </c>
      <c r="D71" s="144">
        <v>18055680.829999998</v>
      </c>
      <c r="E71" s="169"/>
      <c r="G71" s="71"/>
      <c r="H71" s="146"/>
      <c r="I71" s="125"/>
    </row>
    <row r="72" spans="1:22" ht="21" thickBot="1" x14ac:dyDescent="0.35">
      <c r="B72" s="116"/>
      <c r="C72" s="164" t="s">
        <v>97</v>
      </c>
      <c r="D72" s="105">
        <f>+D69-D71</f>
        <v>1113509.5500000007</v>
      </c>
      <c r="E72" s="170"/>
      <c r="F72" s="161"/>
      <c r="G72" s="71"/>
      <c r="H72" s="171"/>
    </row>
    <row r="73" spans="1:22" ht="21" thickTop="1" x14ac:dyDescent="0.3">
      <c r="B73" s="116"/>
      <c r="C73" s="164"/>
      <c r="D73" s="170"/>
      <c r="E73" s="170"/>
      <c r="F73" s="161"/>
      <c r="G73" s="71"/>
      <c r="H73" s="171"/>
    </row>
    <row r="74" spans="1:22" ht="20.25" x14ac:dyDescent="0.3">
      <c r="B74" s="116"/>
      <c r="C74" s="116"/>
      <c r="D74" s="120"/>
      <c r="E74" s="116"/>
    </row>
    <row r="75" spans="1:22" s="94" customFormat="1" x14ac:dyDescent="0.3">
      <c r="A75" s="4"/>
      <c r="B75" s="119" t="s">
        <v>98</v>
      </c>
      <c r="C75" s="119"/>
      <c r="D75" s="119"/>
      <c r="E75" s="119"/>
      <c r="F75" s="119"/>
      <c r="G75" s="119"/>
      <c r="H75" s="119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s="146" customFormat="1" x14ac:dyDescent="0.3">
      <c r="B76" s="172" t="s">
        <v>99</v>
      </c>
      <c r="C76" s="173" t="s">
        <v>41</v>
      </c>
      <c r="D76" s="174">
        <v>2025</v>
      </c>
      <c r="E76" s="175"/>
      <c r="F76" s="176"/>
      <c r="G76" s="177"/>
      <c r="H76" s="176"/>
      <c r="I76" s="94"/>
    </row>
    <row r="77" spans="1:22" s="146" customFormat="1" ht="23.25" customHeight="1" x14ac:dyDescent="0.3">
      <c r="B77" s="4"/>
      <c r="C77" s="4"/>
      <c r="D77" s="30"/>
      <c r="E77" s="175"/>
      <c r="F77" s="176"/>
      <c r="G77" s="177"/>
      <c r="H77" s="176"/>
      <c r="I77" s="94"/>
    </row>
    <row r="78" spans="1:22" s="146" customFormat="1" ht="23.25" customHeight="1" x14ac:dyDescent="0.3">
      <c r="C78" s="178" t="s">
        <v>100</v>
      </c>
      <c r="D78" s="178" t="s">
        <v>101</v>
      </c>
      <c r="E78" s="175" t="s">
        <v>102</v>
      </c>
      <c r="F78" s="176"/>
      <c r="G78" s="176"/>
      <c r="H78" s="94"/>
      <c r="I78" s="94"/>
    </row>
    <row r="79" spans="1:22" s="146" customFormat="1" ht="23.25" customHeight="1" x14ac:dyDescent="0.3">
      <c r="B79" s="179">
        <v>2024</v>
      </c>
      <c r="C79" s="4" t="s">
        <v>103</v>
      </c>
      <c r="D79" s="113">
        <v>66232325.560000002</v>
      </c>
      <c r="F79" s="180"/>
      <c r="G79" s="177"/>
      <c r="H79" s="94"/>
      <c r="I79" s="94"/>
    </row>
    <row r="80" spans="1:22" s="146" customFormat="1" ht="23.25" customHeight="1" x14ac:dyDescent="0.3">
      <c r="B80" s="181">
        <v>45754</v>
      </c>
      <c r="C80" s="4" t="s">
        <v>104</v>
      </c>
      <c r="D80" s="182">
        <v>10879685.970000001</v>
      </c>
      <c r="E80" s="183"/>
      <c r="F80" s="180"/>
      <c r="G80" s="177"/>
      <c r="H80" s="94"/>
      <c r="I80" s="94"/>
    </row>
    <row r="81" spans="2:9" s="146" customFormat="1" ht="23.25" customHeight="1" x14ac:dyDescent="0.3">
      <c r="B81" s="181"/>
      <c r="C81" s="4"/>
      <c r="D81" s="139">
        <f>SUM(D79:D80)</f>
        <v>77112011.530000001</v>
      </c>
      <c r="E81" s="183">
        <f>+D81-E93</f>
        <v>27701598.599999994</v>
      </c>
      <c r="F81" s="180"/>
      <c r="G81" s="177"/>
      <c r="H81" s="94"/>
      <c r="I81" s="94"/>
    </row>
    <row r="82" spans="2:9" s="146" customFormat="1" ht="23.25" customHeight="1" x14ac:dyDescent="0.3">
      <c r="B82" s="4"/>
      <c r="C82" s="4"/>
      <c r="D82" s="113"/>
      <c r="E82" s="183"/>
      <c r="F82" s="180"/>
      <c r="G82" s="180"/>
      <c r="H82" s="176"/>
      <c r="I82" s="94"/>
    </row>
    <row r="83" spans="2:9" s="146" customFormat="1" ht="37.5" x14ac:dyDescent="0.3">
      <c r="B83" s="157" t="s">
        <v>105</v>
      </c>
      <c r="C83" s="157" t="s">
        <v>106</v>
      </c>
      <c r="D83" s="139" t="s">
        <v>101</v>
      </c>
      <c r="E83" s="184" t="s">
        <v>107</v>
      </c>
      <c r="F83" s="185" t="s">
        <v>108</v>
      </c>
      <c r="G83" s="186" t="s">
        <v>109</v>
      </c>
      <c r="H83" s="176"/>
      <c r="I83" s="94"/>
    </row>
    <row r="84" spans="2:9" s="146" customFormat="1" ht="23.25" customHeight="1" x14ac:dyDescent="0.3">
      <c r="B84" s="187">
        <v>45611</v>
      </c>
      <c r="C84" s="4" t="s">
        <v>110</v>
      </c>
      <c r="D84" s="113">
        <v>63989860.409999996</v>
      </c>
      <c r="E84" s="183">
        <v>12797972.08</v>
      </c>
      <c r="F84" s="180">
        <v>3199493.02</v>
      </c>
      <c r="G84" s="180">
        <f t="shared" ref="G84:G92" si="1">+D84-E84-F84</f>
        <v>47992395.309999995</v>
      </c>
      <c r="H84" s="176"/>
      <c r="I84" s="94"/>
    </row>
    <row r="85" spans="2:9" s="146" customFormat="1" ht="23.25" customHeight="1" x14ac:dyDescent="0.3">
      <c r="B85" s="187">
        <v>45638</v>
      </c>
      <c r="C85" s="4" t="s">
        <v>111</v>
      </c>
      <c r="D85" s="113">
        <v>25283007.809999999</v>
      </c>
      <c r="E85" s="183">
        <v>5056601.5599999996</v>
      </c>
      <c r="F85" s="180">
        <v>1264150.3899999999</v>
      </c>
      <c r="G85" s="180">
        <f t="shared" si="1"/>
        <v>18962255.859999999</v>
      </c>
      <c r="H85" s="188"/>
      <c r="I85" s="94"/>
    </row>
    <row r="86" spans="2:9" s="146" customFormat="1" ht="23.25" customHeight="1" x14ac:dyDescent="0.3">
      <c r="B86" s="187">
        <v>45691</v>
      </c>
      <c r="C86" s="4" t="s">
        <v>112</v>
      </c>
      <c r="D86" s="113">
        <v>6137378.0199999996</v>
      </c>
      <c r="E86" s="183">
        <v>1227475.6100000001</v>
      </c>
      <c r="F86" s="180">
        <v>306868.90000000002</v>
      </c>
      <c r="G86" s="180">
        <f t="shared" si="1"/>
        <v>4603033.5099999988</v>
      </c>
      <c r="H86" s="188"/>
      <c r="I86" s="94"/>
    </row>
    <row r="87" spans="2:9" s="146" customFormat="1" ht="23.25" customHeight="1" x14ac:dyDescent="0.3">
      <c r="B87" s="187">
        <v>45712</v>
      </c>
      <c r="C87" s="4" t="s">
        <v>113</v>
      </c>
      <c r="D87" s="113">
        <v>9467345.8300000001</v>
      </c>
      <c r="E87" s="183">
        <v>1893469.17</v>
      </c>
      <c r="F87" s="189">
        <v>473367.29</v>
      </c>
      <c r="G87" s="189">
        <f t="shared" si="1"/>
        <v>7100509.3700000001</v>
      </c>
      <c r="H87" s="190"/>
      <c r="I87" s="94"/>
    </row>
    <row r="88" spans="2:9" s="146" customFormat="1" ht="23.25" customHeight="1" x14ac:dyDescent="0.3">
      <c r="B88" s="187">
        <v>45737</v>
      </c>
      <c r="C88" s="4" t="s">
        <v>114</v>
      </c>
      <c r="D88" s="113">
        <v>27208006.129999999</v>
      </c>
      <c r="E88" s="183">
        <v>5441601.2400000002</v>
      </c>
      <c r="F88" s="189">
        <v>1360400.31</v>
      </c>
      <c r="G88" s="189">
        <f t="shared" si="1"/>
        <v>20406004.580000002</v>
      </c>
      <c r="H88" s="190"/>
      <c r="I88" s="94"/>
    </row>
    <row r="89" spans="2:9" s="146" customFormat="1" ht="23.25" customHeight="1" x14ac:dyDescent="0.3">
      <c r="B89" s="187">
        <v>45756</v>
      </c>
      <c r="C89" s="4" t="s">
        <v>115</v>
      </c>
      <c r="D89" s="113">
        <v>27468899.710000001</v>
      </c>
      <c r="E89" s="183">
        <v>5493779.9400000004</v>
      </c>
      <c r="F89" s="189">
        <v>1373444.99</v>
      </c>
      <c r="G89" s="189">
        <f>+D89-E89-F89</f>
        <v>20601674.780000001</v>
      </c>
      <c r="H89" s="190"/>
      <c r="I89" s="94"/>
    </row>
    <row r="90" spans="2:9" s="146" customFormat="1" ht="23.25" customHeight="1" x14ac:dyDescent="0.3">
      <c r="B90" s="187">
        <v>45791</v>
      </c>
      <c r="C90" s="4" t="s">
        <v>116</v>
      </c>
      <c r="D90" s="113">
        <v>23242085.460000001</v>
      </c>
      <c r="E90" s="183">
        <v>4648417.09</v>
      </c>
      <c r="F90" s="189">
        <v>1162104.27</v>
      </c>
      <c r="G90" s="189">
        <f t="shared" ref="G90:G91" si="2">+D90-E90-F90</f>
        <v>17431564.100000001</v>
      </c>
      <c r="H90" s="190"/>
      <c r="I90" s="94"/>
    </row>
    <row r="91" spans="2:9" s="146" customFormat="1" ht="23.25" customHeight="1" x14ac:dyDescent="0.3">
      <c r="B91" s="187">
        <v>45821</v>
      </c>
      <c r="C91" s="4" t="s">
        <v>117</v>
      </c>
      <c r="D91" s="113">
        <v>39689932.549999997</v>
      </c>
      <c r="E91" s="183">
        <v>7937986.5099999998</v>
      </c>
      <c r="F91" s="189">
        <f>+D91*0.05</f>
        <v>1984496.6274999999</v>
      </c>
      <c r="G91" s="189">
        <f t="shared" si="2"/>
        <v>29767449.412499998</v>
      </c>
      <c r="H91" s="190"/>
      <c r="I91" s="94"/>
    </row>
    <row r="92" spans="2:9" s="146" customFormat="1" ht="23.25" customHeight="1" x14ac:dyDescent="0.3">
      <c r="B92" s="187">
        <v>45867</v>
      </c>
      <c r="C92" s="4" t="s">
        <v>118</v>
      </c>
      <c r="D92" s="182">
        <v>24565548.629999999</v>
      </c>
      <c r="E92" s="191">
        <v>4913109.7300000004</v>
      </c>
      <c r="F92" s="192">
        <f>+D92*0.05</f>
        <v>1228277.4314999999</v>
      </c>
      <c r="G92" s="192">
        <f t="shared" si="1"/>
        <v>18424161.468499999</v>
      </c>
      <c r="H92" s="190"/>
      <c r="I92" s="94"/>
    </row>
    <row r="93" spans="2:9" s="146" customFormat="1" ht="23.25" customHeight="1" thickBot="1" x14ac:dyDescent="0.35">
      <c r="B93" s="4"/>
      <c r="C93" s="178" t="s">
        <v>119</v>
      </c>
      <c r="D93" s="193">
        <f>SUM(D84:D92)</f>
        <v>247052064.55000001</v>
      </c>
      <c r="E93" s="193">
        <f>SUM(E84:E92)</f>
        <v>49410412.930000007</v>
      </c>
      <c r="F93" s="193">
        <f>SUM(F84:F92)</f>
        <v>12352603.228999998</v>
      </c>
      <c r="G93" s="194">
        <f>SUM(G84:G92)</f>
        <v>185289048.39099997</v>
      </c>
      <c r="H93" s="188"/>
      <c r="I93" s="94"/>
    </row>
    <row r="94" spans="2:9" s="146" customFormat="1" ht="23.25" customHeight="1" thickTop="1" x14ac:dyDescent="0.3">
      <c r="B94" s="4"/>
      <c r="D94" s="113"/>
      <c r="E94" s="183"/>
      <c r="F94" s="180"/>
      <c r="G94" s="180"/>
      <c r="H94" s="188"/>
      <c r="I94" s="94"/>
    </row>
    <row r="95" spans="2:9" s="146" customFormat="1" ht="23.25" customHeight="1" x14ac:dyDescent="0.3">
      <c r="B95" s="195" t="s">
        <v>120</v>
      </c>
      <c r="C95" s="196" t="s">
        <v>121</v>
      </c>
      <c r="D95" s="113"/>
      <c r="E95" s="197"/>
      <c r="F95" s="198"/>
      <c r="G95" s="199"/>
      <c r="H95" s="188"/>
      <c r="I95" s="94"/>
    </row>
    <row r="96" spans="2:9" s="146" customFormat="1" ht="23.25" customHeight="1" x14ac:dyDescent="0.3">
      <c r="C96" s="146" t="s">
        <v>122</v>
      </c>
      <c r="D96" s="113">
        <v>2095466.65</v>
      </c>
      <c r="E96" s="175"/>
      <c r="F96" s="176"/>
      <c r="G96" s="177"/>
      <c r="H96" s="176"/>
      <c r="I96" s="94"/>
    </row>
    <row r="97" spans="1:22" s="146" customFormat="1" ht="23.25" customHeight="1" x14ac:dyDescent="0.3">
      <c r="B97" s="200"/>
      <c r="C97" s="201">
        <v>45658</v>
      </c>
      <c r="D97" s="113">
        <v>60000</v>
      </c>
      <c r="E97" s="175"/>
      <c r="G97" s="177"/>
      <c r="H97" s="176"/>
      <c r="I97" s="94"/>
    </row>
    <row r="98" spans="1:22" s="146" customFormat="1" ht="23.25" customHeight="1" x14ac:dyDescent="0.3">
      <c r="B98" s="4"/>
      <c r="C98" s="201">
        <v>45689</v>
      </c>
      <c r="D98" s="113">
        <v>360000</v>
      </c>
      <c r="E98" s="175"/>
      <c r="G98" s="177"/>
      <c r="H98" s="176"/>
      <c r="I98" s="94"/>
    </row>
    <row r="99" spans="1:22" s="146" customFormat="1" ht="23.25" customHeight="1" x14ac:dyDescent="0.3">
      <c r="B99" s="4"/>
      <c r="C99" s="201">
        <v>45736</v>
      </c>
      <c r="D99" s="113">
        <v>60000.002800000002</v>
      </c>
      <c r="E99" s="175"/>
      <c r="G99" s="177"/>
      <c r="H99" s="176"/>
      <c r="I99" s="94"/>
    </row>
    <row r="100" spans="1:22" s="146" customFormat="1" ht="23.25" customHeight="1" x14ac:dyDescent="0.3">
      <c r="B100" s="4"/>
      <c r="C100" s="201">
        <v>45748</v>
      </c>
      <c r="D100" s="113">
        <v>360000</v>
      </c>
      <c r="E100" s="175"/>
      <c r="G100" s="177"/>
      <c r="H100" s="176"/>
      <c r="I100" s="94"/>
    </row>
    <row r="101" spans="1:22" s="146" customFormat="1" ht="23.25" customHeight="1" x14ac:dyDescent="0.3">
      <c r="B101" s="4"/>
      <c r="C101" s="201">
        <v>45778</v>
      </c>
      <c r="D101" s="113">
        <v>270000</v>
      </c>
      <c r="E101" s="175"/>
      <c r="G101" s="177"/>
      <c r="H101" s="176"/>
      <c r="I101" s="94"/>
    </row>
    <row r="102" spans="1:22" s="146" customFormat="1" ht="23.25" customHeight="1" x14ac:dyDescent="0.3">
      <c r="B102" s="4"/>
      <c r="C102" s="201">
        <v>45809</v>
      </c>
      <c r="D102" s="113">
        <v>210000</v>
      </c>
      <c r="E102" s="175"/>
      <c r="G102" s="177"/>
      <c r="H102" s="176"/>
      <c r="I102" s="94"/>
    </row>
    <row r="103" spans="1:22" s="146" customFormat="1" ht="23.25" customHeight="1" x14ac:dyDescent="0.3">
      <c r="B103" s="4"/>
      <c r="C103" s="201">
        <v>45839</v>
      </c>
      <c r="D103" s="113">
        <v>75000</v>
      </c>
      <c r="E103" s="175"/>
      <c r="G103" s="177"/>
      <c r="H103" s="176"/>
      <c r="I103" s="94"/>
    </row>
    <row r="104" spans="1:22" s="146" customFormat="1" ht="23.25" customHeight="1" x14ac:dyDescent="0.3">
      <c r="B104" s="4"/>
      <c r="C104" s="201">
        <v>45870</v>
      </c>
      <c r="D104" s="113">
        <v>375000</v>
      </c>
      <c r="E104" s="175"/>
      <c r="G104" s="177"/>
      <c r="H104" s="176"/>
      <c r="I104" s="94"/>
    </row>
    <row r="105" spans="1:22" s="146" customFormat="1" ht="23.25" customHeight="1" thickBot="1" x14ac:dyDescent="0.35">
      <c r="B105" s="116"/>
      <c r="C105" s="202" t="s">
        <v>119</v>
      </c>
      <c r="D105" s="203">
        <f>SUM(D96:D104)</f>
        <v>3865466.6527999998</v>
      </c>
      <c r="E105" s="165"/>
      <c r="F105" s="177"/>
      <c r="G105" s="176"/>
      <c r="H105" s="176"/>
      <c r="I105" s="94"/>
    </row>
    <row r="106" spans="1:22" s="146" customFormat="1" ht="23.25" customHeight="1" thickTop="1" x14ac:dyDescent="0.3">
      <c r="C106" s="196"/>
      <c r="D106" s="204"/>
      <c r="E106" s="165"/>
      <c r="F106" s="205"/>
      <c r="G106" s="188"/>
      <c r="H106" s="176"/>
      <c r="I106" s="94"/>
    </row>
    <row r="107" spans="1:22" s="94" customFormat="1" ht="23.25" customHeight="1" thickBot="1" x14ac:dyDescent="0.35">
      <c r="A107" s="4"/>
      <c r="B107" s="4"/>
      <c r="C107" s="196" t="s">
        <v>123</v>
      </c>
      <c r="D107" s="206">
        <f>+D105+D93</f>
        <v>250917531.20280001</v>
      </c>
      <c r="E107" s="115"/>
      <c r="F107" s="207"/>
      <c r="H107" s="71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9.5" thickTop="1" x14ac:dyDescent="0.3">
      <c r="C108" s="178"/>
      <c r="G108" s="71"/>
      <c r="H108" s="165"/>
    </row>
    <row r="109" spans="1:22" x14ac:dyDescent="0.3">
      <c r="C109" s="178"/>
      <c r="G109" s="71"/>
      <c r="H109" s="165"/>
    </row>
    <row r="110" spans="1:22" x14ac:dyDescent="0.3">
      <c r="B110" s="158" t="s">
        <v>124</v>
      </c>
      <c r="C110" s="208"/>
      <c r="D110" s="158"/>
      <c r="E110" s="158"/>
      <c r="F110" s="158"/>
      <c r="G110" s="208"/>
      <c r="H110" s="208"/>
      <c r="I110" s="227"/>
      <c r="J110" s="227"/>
      <c r="K110" s="227"/>
      <c r="L110" s="227"/>
    </row>
    <row r="111" spans="1:22" ht="20.25" x14ac:dyDescent="0.3">
      <c r="C111" s="116" t="s">
        <v>172</v>
      </c>
    </row>
    <row r="112" spans="1:22" ht="19.5" thickBot="1" x14ac:dyDescent="0.35"/>
    <row r="113" spans="3:8" s="94" customFormat="1" ht="19.5" thickBot="1" x14ac:dyDescent="0.35">
      <c r="C113" s="209" t="s">
        <v>125</v>
      </c>
      <c r="D113" s="210" t="s">
        <v>126</v>
      </c>
      <c r="E113" s="211" t="s">
        <v>127</v>
      </c>
      <c r="F113" s="212" t="s">
        <v>93</v>
      </c>
      <c r="G113" s="100"/>
      <c r="H113" s="95"/>
    </row>
    <row r="114" spans="3:8" s="94" customFormat="1" x14ac:dyDescent="0.3">
      <c r="C114" s="213" t="s">
        <v>173</v>
      </c>
      <c r="D114" s="214">
        <v>45888</v>
      </c>
      <c r="E114" s="213" t="s">
        <v>174</v>
      </c>
      <c r="F114" s="215">
        <v>41300</v>
      </c>
      <c r="G114" s="100"/>
      <c r="H114" s="95"/>
    </row>
    <row r="115" spans="3:8" s="94" customFormat="1" x14ac:dyDescent="0.3">
      <c r="C115" s="213" t="s">
        <v>173</v>
      </c>
      <c r="D115" s="214">
        <v>45898</v>
      </c>
      <c r="E115" s="213" t="s">
        <v>175</v>
      </c>
      <c r="F115" s="215">
        <v>103250</v>
      </c>
      <c r="G115" s="100"/>
      <c r="H115" s="95"/>
    </row>
    <row r="116" spans="3:8" s="94" customFormat="1" x14ac:dyDescent="0.3">
      <c r="C116" s="213" t="s">
        <v>176</v>
      </c>
      <c r="D116" s="214">
        <v>45898</v>
      </c>
      <c r="E116" s="213" t="s">
        <v>177</v>
      </c>
      <c r="F116" s="215">
        <v>4500</v>
      </c>
      <c r="G116" s="100"/>
      <c r="H116" s="95"/>
    </row>
    <row r="117" spans="3:8" s="94" customFormat="1" x14ac:dyDescent="0.3">
      <c r="C117" s="213" t="s">
        <v>178</v>
      </c>
      <c r="D117" s="214">
        <v>45890</v>
      </c>
      <c r="E117" s="213" t="s">
        <v>179</v>
      </c>
      <c r="F117" s="215">
        <v>45000</v>
      </c>
      <c r="G117" s="100"/>
      <c r="H117" s="95"/>
    </row>
    <row r="118" spans="3:8" s="94" customFormat="1" x14ac:dyDescent="0.3">
      <c r="C118" s="213" t="s">
        <v>180</v>
      </c>
      <c r="D118" s="214">
        <v>45894</v>
      </c>
      <c r="E118" s="213" t="s">
        <v>181</v>
      </c>
      <c r="F118" s="215">
        <v>3845420.39</v>
      </c>
      <c r="G118" s="100"/>
      <c r="H118" s="95"/>
    </row>
    <row r="119" spans="3:8" s="94" customFormat="1" x14ac:dyDescent="0.3">
      <c r="C119" s="213" t="s">
        <v>182</v>
      </c>
      <c r="D119" s="214">
        <v>45894</v>
      </c>
      <c r="E119" s="213" t="s">
        <v>183</v>
      </c>
      <c r="F119" s="215">
        <v>18880</v>
      </c>
      <c r="G119" s="100"/>
      <c r="H119" s="95"/>
    </row>
    <row r="120" spans="3:8" s="94" customFormat="1" x14ac:dyDescent="0.3">
      <c r="C120" s="213" t="s">
        <v>129</v>
      </c>
      <c r="D120" s="214">
        <v>45891</v>
      </c>
      <c r="E120" s="213" t="s">
        <v>184</v>
      </c>
      <c r="F120" s="215">
        <v>439156.9656</v>
      </c>
      <c r="G120" s="100"/>
      <c r="H120" s="95"/>
    </row>
    <row r="121" spans="3:8" s="94" customFormat="1" x14ac:dyDescent="0.3">
      <c r="C121" s="213" t="s">
        <v>185</v>
      </c>
      <c r="D121" s="214">
        <v>45887</v>
      </c>
      <c r="E121" s="213" t="s">
        <v>186</v>
      </c>
      <c r="F121" s="215">
        <v>50000</v>
      </c>
      <c r="G121" s="100"/>
      <c r="H121" s="95"/>
    </row>
    <row r="122" spans="3:8" s="94" customFormat="1" x14ac:dyDescent="0.3">
      <c r="C122" s="213" t="s">
        <v>187</v>
      </c>
      <c r="D122" s="214">
        <v>45888</v>
      </c>
      <c r="E122" s="213" t="s">
        <v>188</v>
      </c>
      <c r="F122" s="215">
        <v>13275</v>
      </c>
      <c r="G122" s="100"/>
      <c r="H122" s="95"/>
    </row>
    <row r="123" spans="3:8" s="94" customFormat="1" x14ac:dyDescent="0.3">
      <c r="C123" s="213" t="s">
        <v>189</v>
      </c>
      <c r="D123" s="214">
        <v>45887</v>
      </c>
      <c r="E123" s="213" t="s">
        <v>190</v>
      </c>
      <c r="F123" s="215">
        <v>14750</v>
      </c>
      <c r="G123" s="100"/>
      <c r="H123" s="95"/>
    </row>
    <row r="124" spans="3:8" s="94" customFormat="1" x14ac:dyDescent="0.3">
      <c r="C124" s="213" t="s">
        <v>128</v>
      </c>
      <c r="D124" s="214">
        <v>45896</v>
      </c>
      <c r="E124" s="213" t="s">
        <v>191</v>
      </c>
      <c r="F124" s="215">
        <v>279352.41000000003</v>
      </c>
      <c r="G124" s="100"/>
      <c r="H124" s="95"/>
    </row>
    <row r="125" spans="3:8" s="94" customFormat="1" x14ac:dyDescent="0.3">
      <c r="C125" s="213" t="s">
        <v>192</v>
      </c>
      <c r="D125" s="214">
        <v>45896</v>
      </c>
      <c r="E125" s="213" t="s">
        <v>193</v>
      </c>
      <c r="F125" s="215">
        <v>324463.08</v>
      </c>
      <c r="G125" s="100"/>
      <c r="H125" s="95"/>
    </row>
    <row r="126" spans="3:8" s="94" customFormat="1" x14ac:dyDescent="0.3">
      <c r="C126" s="213" t="s">
        <v>194</v>
      </c>
      <c r="D126" s="214">
        <v>45896</v>
      </c>
      <c r="E126" s="213" t="s">
        <v>195</v>
      </c>
      <c r="F126" s="215">
        <v>16341</v>
      </c>
      <c r="G126" s="100"/>
      <c r="H126" s="95"/>
    </row>
    <row r="127" spans="3:8" s="94" customFormat="1" x14ac:dyDescent="0.3">
      <c r="C127" s="213" t="s">
        <v>196</v>
      </c>
      <c r="D127" s="214">
        <v>45896</v>
      </c>
      <c r="E127" s="213" t="s">
        <v>197</v>
      </c>
      <c r="F127" s="215">
        <v>6901.9497999999994</v>
      </c>
      <c r="G127" s="100"/>
      <c r="H127" s="95"/>
    </row>
    <row r="128" spans="3:8" s="94" customFormat="1" x14ac:dyDescent="0.3">
      <c r="C128" s="213" t="s">
        <v>130</v>
      </c>
      <c r="D128" s="214">
        <v>45889</v>
      </c>
      <c r="E128" s="213" t="s">
        <v>198</v>
      </c>
      <c r="F128" s="215">
        <v>5310</v>
      </c>
      <c r="G128" s="100"/>
      <c r="H128" s="95"/>
    </row>
    <row r="129" spans="3:8" s="94" customFormat="1" x14ac:dyDescent="0.3">
      <c r="C129" s="213" t="s">
        <v>199</v>
      </c>
      <c r="D129" s="214">
        <v>45880</v>
      </c>
      <c r="E129" s="213" t="s">
        <v>200</v>
      </c>
      <c r="F129" s="215">
        <v>692188</v>
      </c>
      <c r="G129" s="100"/>
      <c r="H129" s="95"/>
    </row>
    <row r="130" spans="3:8" s="94" customFormat="1" x14ac:dyDescent="0.3">
      <c r="C130" s="213" t="s">
        <v>199</v>
      </c>
      <c r="D130" s="214">
        <v>45898</v>
      </c>
      <c r="E130" s="213" t="s">
        <v>201</v>
      </c>
      <c r="F130" s="215">
        <v>180540</v>
      </c>
      <c r="G130" s="100"/>
      <c r="H130" s="95"/>
    </row>
    <row r="131" spans="3:8" s="94" customFormat="1" x14ac:dyDescent="0.3">
      <c r="C131" s="213" t="s">
        <v>202</v>
      </c>
      <c r="D131" s="214">
        <v>45884</v>
      </c>
      <c r="E131" s="213" t="s">
        <v>203</v>
      </c>
      <c r="F131" s="215">
        <v>7400</v>
      </c>
      <c r="G131" s="100"/>
      <c r="H131" s="95"/>
    </row>
    <row r="132" spans="3:8" s="94" customFormat="1" x14ac:dyDescent="0.3">
      <c r="C132" s="213" t="s">
        <v>131</v>
      </c>
      <c r="D132" s="214">
        <v>45900</v>
      </c>
      <c r="E132" s="213" t="s">
        <v>204</v>
      </c>
      <c r="F132" s="215">
        <v>426121.78</v>
      </c>
      <c r="G132" s="100"/>
      <c r="H132" s="95"/>
    </row>
    <row r="133" spans="3:8" s="94" customFormat="1" x14ac:dyDescent="0.3">
      <c r="C133" s="213" t="s">
        <v>205</v>
      </c>
      <c r="D133" s="214">
        <v>45900</v>
      </c>
      <c r="E133" s="213" t="s">
        <v>206</v>
      </c>
      <c r="F133" s="215">
        <v>29500</v>
      </c>
      <c r="G133" s="100"/>
      <c r="H133" s="95"/>
    </row>
    <row r="134" spans="3:8" s="94" customFormat="1" x14ac:dyDescent="0.3">
      <c r="C134" s="213" t="s">
        <v>133</v>
      </c>
      <c r="D134" s="214">
        <v>45861</v>
      </c>
      <c r="E134" s="213" t="s">
        <v>134</v>
      </c>
      <c r="F134" s="215">
        <v>4500</v>
      </c>
      <c r="G134" s="100"/>
      <c r="H134" s="95"/>
    </row>
    <row r="135" spans="3:8" s="94" customFormat="1" x14ac:dyDescent="0.3">
      <c r="C135" s="213" t="s">
        <v>207</v>
      </c>
      <c r="D135" s="214">
        <v>45900</v>
      </c>
      <c r="E135" s="213" t="s">
        <v>208</v>
      </c>
      <c r="F135" s="215">
        <v>47200</v>
      </c>
      <c r="G135" s="100"/>
      <c r="H135" s="95"/>
    </row>
    <row r="136" spans="3:8" s="94" customFormat="1" x14ac:dyDescent="0.3">
      <c r="C136" s="213" t="s">
        <v>209</v>
      </c>
      <c r="D136" s="214">
        <v>45877</v>
      </c>
      <c r="E136" s="213" t="s">
        <v>210</v>
      </c>
      <c r="F136" s="215">
        <v>29500</v>
      </c>
      <c r="G136" s="100"/>
      <c r="H136" s="95"/>
    </row>
    <row r="137" spans="3:8" s="94" customFormat="1" x14ac:dyDescent="0.3">
      <c r="C137" s="213" t="s">
        <v>135</v>
      </c>
      <c r="D137" s="214">
        <v>45897</v>
      </c>
      <c r="E137" s="213" t="s">
        <v>211</v>
      </c>
      <c r="F137" s="215">
        <v>50091</v>
      </c>
      <c r="G137" s="100"/>
      <c r="H137" s="95"/>
    </row>
    <row r="138" spans="3:8" s="94" customFormat="1" x14ac:dyDescent="0.3">
      <c r="C138" s="213" t="s">
        <v>212</v>
      </c>
      <c r="D138" s="214">
        <v>45898</v>
      </c>
      <c r="E138" s="213" t="s">
        <v>213</v>
      </c>
      <c r="F138" s="215">
        <v>4500</v>
      </c>
      <c r="G138" s="100"/>
      <c r="H138" s="95"/>
    </row>
    <row r="139" spans="3:8" s="94" customFormat="1" x14ac:dyDescent="0.3">
      <c r="C139" s="213" t="s">
        <v>136</v>
      </c>
      <c r="D139" s="214">
        <v>45889</v>
      </c>
      <c r="E139" s="213" t="s">
        <v>214</v>
      </c>
      <c r="F139" s="215">
        <v>4500</v>
      </c>
      <c r="G139" s="100"/>
      <c r="H139" s="95"/>
    </row>
    <row r="140" spans="3:8" s="94" customFormat="1" x14ac:dyDescent="0.3">
      <c r="C140" s="213" t="s">
        <v>136</v>
      </c>
      <c r="D140" s="214">
        <v>45890</v>
      </c>
      <c r="E140" s="213" t="s">
        <v>215</v>
      </c>
      <c r="F140" s="215">
        <v>27000</v>
      </c>
      <c r="G140" s="100"/>
      <c r="H140" s="95"/>
    </row>
    <row r="141" spans="3:8" s="94" customFormat="1" x14ac:dyDescent="0.3">
      <c r="C141" s="213" t="s">
        <v>216</v>
      </c>
      <c r="D141" s="214">
        <v>45870</v>
      </c>
      <c r="E141" s="213" t="s">
        <v>217</v>
      </c>
      <c r="F141" s="215">
        <v>8650</v>
      </c>
      <c r="G141" s="100"/>
      <c r="H141" s="95"/>
    </row>
    <row r="142" spans="3:8" s="94" customFormat="1" x14ac:dyDescent="0.3">
      <c r="C142" s="213" t="s">
        <v>132</v>
      </c>
      <c r="D142" s="214">
        <v>45866</v>
      </c>
      <c r="E142" s="213" t="s">
        <v>137</v>
      </c>
      <c r="F142" s="215">
        <v>198949.9988</v>
      </c>
      <c r="G142" s="100"/>
      <c r="H142" s="95"/>
    </row>
    <row r="143" spans="3:8" s="94" customFormat="1" x14ac:dyDescent="0.3">
      <c r="C143" s="213" t="s">
        <v>218</v>
      </c>
      <c r="D143" s="214">
        <v>45874</v>
      </c>
      <c r="E143" s="213" t="s">
        <v>219</v>
      </c>
      <c r="F143" s="215">
        <v>47200</v>
      </c>
      <c r="G143" s="100"/>
      <c r="H143" s="95"/>
    </row>
    <row r="144" spans="3:8" s="94" customFormat="1" x14ac:dyDescent="0.3">
      <c r="C144" s="213" t="s">
        <v>220</v>
      </c>
      <c r="D144" s="214">
        <v>45896</v>
      </c>
      <c r="E144" s="213" t="s">
        <v>221</v>
      </c>
      <c r="F144" s="215">
        <v>35400</v>
      </c>
      <c r="G144" s="100"/>
      <c r="H144" s="95"/>
    </row>
    <row r="145" spans="2:8" s="94" customFormat="1" x14ac:dyDescent="0.3">
      <c r="C145" s="213" t="s">
        <v>222</v>
      </c>
      <c r="D145" s="214">
        <v>45897</v>
      </c>
      <c r="E145" s="213" t="s">
        <v>223</v>
      </c>
      <c r="F145" s="215">
        <v>24198.7202</v>
      </c>
      <c r="G145" s="100"/>
      <c r="H145" s="95"/>
    </row>
    <row r="146" spans="2:8" s="94" customFormat="1" x14ac:dyDescent="0.3">
      <c r="C146" s="213" t="s">
        <v>222</v>
      </c>
      <c r="D146" s="214">
        <v>45897</v>
      </c>
      <c r="E146" s="213" t="s">
        <v>224</v>
      </c>
      <c r="F146" s="215">
        <v>38811.450799999999</v>
      </c>
      <c r="G146" s="100"/>
      <c r="H146" s="95"/>
    </row>
    <row r="147" spans="2:8" s="94" customFormat="1" x14ac:dyDescent="0.3">
      <c r="C147" s="213" t="s">
        <v>222</v>
      </c>
      <c r="D147" s="214">
        <v>45897</v>
      </c>
      <c r="E147" s="213" t="s">
        <v>225</v>
      </c>
      <c r="F147" s="215">
        <v>11945.423199999999</v>
      </c>
      <c r="G147" s="100"/>
      <c r="H147" s="95"/>
    </row>
    <row r="148" spans="2:8" s="94" customFormat="1" x14ac:dyDescent="0.3">
      <c r="C148" s="213" t="s">
        <v>222</v>
      </c>
      <c r="D148" s="214">
        <v>45897</v>
      </c>
      <c r="E148" s="213" t="s">
        <v>226</v>
      </c>
      <c r="F148" s="215">
        <v>23787.62</v>
      </c>
      <c r="G148" s="100"/>
      <c r="H148" s="95"/>
    </row>
    <row r="149" spans="2:8" s="94" customFormat="1" x14ac:dyDescent="0.3">
      <c r="C149" s="213" t="s">
        <v>222</v>
      </c>
      <c r="D149" s="214">
        <v>45897</v>
      </c>
      <c r="E149" s="213" t="s">
        <v>227</v>
      </c>
      <c r="F149" s="215">
        <v>16169.209599999998</v>
      </c>
      <c r="G149" s="100"/>
      <c r="H149" s="95"/>
    </row>
    <row r="150" spans="2:8" s="94" customFormat="1" x14ac:dyDescent="0.3">
      <c r="C150" s="213" t="s">
        <v>222</v>
      </c>
      <c r="D150" s="214">
        <v>46993</v>
      </c>
      <c r="E150" s="213" t="s">
        <v>228</v>
      </c>
      <c r="F150" s="215">
        <v>20611.650000000001</v>
      </c>
      <c r="G150" s="100"/>
      <c r="H150" s="95"/>
    </row>
    <row r="151" spans="2:8" s="94" customFormat="1" x14ac:dyDescent="0.3">
      <c r="C151" s="213" t="s">
        <v>138</v>
      </c>
      <c r="D151" s="214">
        <v>45852</v>
      </c>
      <c r="E151" s="213" t="s">
        <v>139</v>
      </c>
      <c r="F151" s="215">
        <v>2110247.1</v>
      </c>
      <c r="G151" s="100"/>
      <c r="H151" s="95"/>
    </row>
    <row r="152" spans="2:8" s="94" customFormat="1" x14ac:dyDescent="0.3">
      <c r="C152" s="213" t="s">
        <v>138</v>
      </c>
      <c r="D152" s="214">
        <v>45861</v>
      </c>
      <c r="E152" s="213" t="s">
        <v>229</v>
      </c>
      <c r="F152" s="215">
        <v>103397.12239999999</v>
      </c>
      <c r="G152" s="100"/>
      <c r="H152" s="95"/>
    </row>
    <row r="153" spans="2:8" s="94" customFormat="1" x14ac:dyDescent="0.3">
      <c r="C153" s="213" t="s">
        <v>230</v>
      </c>
      <c r="D153" s="214">
        <v>45876</v>
      </c>
      <c r="E153" s="213" t="s">
        <v>231</v>
      </c>
      <c r="F153" s="215">
        <v>84766.5</v>
      </c>
      <c r="G153" s="100"/>
      <c r="H153" s="95"/>
    </row>
    <row r="154" spans="2:8" s="94" customFormat="1" x14ac:dyDescent="0.3">
      <c r="C154" s="213" t="s">
        <v>232</v>
      </c>
      <c r="D154" s="214">
        <v>45870</v>
      </c>
      <c r="E154" s="213" t="s">
        <v>233</v>
      </c>
      <c r="F154" s="215">
        <v>13688</v>
      </c>
      <c r="G154" s="100"/>
      <c r="H154" s="95"/>
    </row>
    <row r="155" spans="2:8" s="94" customFormat="1" x14ac:dyDescent="0.3">
      <c r="C155" s="213" t="s">
        <v>234</v>
      </c>
      <c r="D155" s="214">
        <v>45894</v>
      </c>
      <c r="E155" s="213" t="s">
        <v>235</v>
      </c>
      <c r="F155" s="215">
        <v>61642</v>
      </c>
      <c r="G155" s="100"/>
      <c r="H155" s="95"/>
    </row>
    <row r="156" spans="2:8" s="94" customFormat="1" x14ac:dyDescent="0.3">
      <c r="C156" s="213" t="s">
        <v>236</v>
      </c>
      <c r="D156" s="214">
        <v>45877</v>
      </c>
      <c r="E156" s="213" t="s">
        <v>237</v>
      </c>
      <c r="F156" s="215">
        <v>40710</v>
      </c>
      <c r="G156" s="100"/>
      <c r="H156" s="95"/>
    </row>
    <row r="157" spans="2:8" s="94" customFormat="1" x14ac:dyDescent="0.3">
      <c r="C157" s="213" t="s">
        <v>140</v>
      </c>
      <c r="D157" s="214">
        <v>45895</v>
      </c>
      <c r="E157" s="213" t="s">
        <v>238</v>
      </c>
      <c r="F157" s="215">
        <v>211770.47479999997</v>
      </c>
      <c r="G157" s="100"/>
      <c r="H157" s="95"/>
    </row>
    <row r="158" spans="2:8" s="94" customFormat="1" x14ac:dyDescent="0.3">
      <c r="C158" s="213" t="s">
        <v>141</v>
      </c>
      <c r="D158" s="214">
        <v>45891</v>
      </c>
      <c r="E158" s="213" t="s">
        <v>239</v>
      </c>
      <c r="F158" s="215">
        <v>74999.997600000002</v>
      </c>
      <c r="G158" s="100"/>
      <c r="H158" s="95"/>
    </row>
    <row r="159" spans="2:8" s="94" customFormat="1" ht="21" thickBot="1" x14ac:dyDescent="0.35">
      <c r="B159" s="216"/>
      <c r="C159" s="256" t="s">
        <v>58</v>
      </c>
      <c r="D159" s="256"/>
      <c r="E159" s="256"/>
      <c r="F159" s="217">
        <f>SUM(F114:F158)</f>
        <v>9837886.8428000025</v>
      </c>
      <c r="G159" s="100"/>
      <c r="H159" s="95"/>
    </row>
    <row r="160" spans="2:8" ht="19.5" thickTop="1" x14ac:dyDescent="0.3">
      <c r="C160" s="178"/>
      <c r="G160" s="71"/>
      <c r="H160" s="165"/>
    </row>
    <row r="161" spans="1:22" s="94" customFormat="1" x14ac:dyDescent="0.3">
      <c r="A161" s="4"/>
      <c r="B161" s="119" t="s">
        <v>142</v>
      </c>
      <c r="C161" s="119"/>
      <c r="D161" s="119"/>
      <c r="E161" s="119"/>
      <c r="F161" s="119"/>
      <c r="G161" s="119"/>
      <c r="H161" s="119"/>
      <c r="I161" s="236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s="94" customFormat="1" ht="20.25" x14ac:dyDescent="0.3">
      <c r="A162" s="4"/>
      <c r="B162" s="4"/>
      <c r="C162" s="218" t="s">
        <v>143</v>
      </c>
      <c r="D162" s="218"/>
      <c r="E162" s="218"/>
      <c r="F162" s="218"/>
      <c r="G162" s="218"/>
      <c r="H162" s="218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s="94" customFormat="1" x14ac:dyDescent="0.3">
      <c r="A163" s="4"/>
      <c r="B163" s="4"/>
      <c r="C163" s="4"/>
      <c r="D163" s="71"/>
      <c r="E163" s="4"/>
      <c r="F163" s="71"/>
      <c r="G163" s="71"/>
      <c r="H163" s="71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s="94" customFormat="1" ht="20.25" x14ac:dyDescent="0.3">
      <c r="A164" s="4"/>
      <c r="B164" s="4"/>
      <c r="C164" s="96" t="s">
        <v>41</v>
      </c>
      <c r="D164" s="219">
        <v>45870</v>
      </c>
      <c r="E164" s="98"/>
      <c r="F164" s="100"/>
      <c r="G164" s="98"/>
      <c r="H164" s="71"/>
      <c r="J164" s="5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s="94" customFormat="1" ht="20.25" customHeight="1" x14ac:dyDescent="0.3">
      <c r="A165" s="4"/>
      <c r="B165" s="4"/>
      <c r="C165" s="220" t="s">
        <v>144</v>
      </c>
      <c r="D165" s="102">
        <v>0</v>
      </c>
      <c r="E165" s="27"/>
      <c r="F165" s="36"/>
      <c r="G165" s="27"/>
      <c r="H165" s="71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s="94" customFormat="1" ht="20.25" customHeight="1" x14ac:dyDescent="0.3">
      <c r="A166" s="4"/>
      <c r="B166" s="4"/>
      <c r="C166" s="220" t="s">
        <v>145</v>
      </c>
      <c r="D166" s="102">
        <v>5868818.9299999997</v>
      </c>
      <c r="E166" s="27"/>
      <c r="F166" s="36"/>
      <c r="G166" s="27"/>
      <c r="H166" s="71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s="94" customFormat="1" ht="20.25" customHeight="1" x14ac:dyDescent="0.3">
      <c r="A167" s="4"/>
      <c r="B167" s="4"/>
      <c r="C167" s="220" t="s">
        <v>146</v>
      </c>
      <c r="D167" s="102">
        <v>52665.94</v>
      </c>
      <c r="E167" s="27"/>
      <c r="F167" s="36"/>
      <c r="G167" s="27"/>
      <c r="H167" s="71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s="94" customFormat="1" ht="20.25" x14ac:dyDescent="0.3">
      <c r="A168" s="4"/>
      <c r="B168" s="4"/>
      <c r="C168" s="94" t="s">
        <v>147</v>
      </c>
      <c r="D168" s="102">
        <v>85890.49</v>
      </c>
      <c r="E168" s="27"/>
      <c r="F168" s="27"/>
      <c r="G168" s="27"/>
      <c r="H168" s="71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s="94" customFormat="1" ht="20.25" x14ac:dyDescent="0.3">
      <c r="C169" s="94" t="s">
        <v>148</v>
      </c>
      <c r="D169" s="102">
        <v>164563.4</v>
      </c>
      <c r="E169" s="221" t="s">
        <v>149</v>
      </c>
      <c r="F169" s="221"/>
      <c r="G169" s="221"/>
      <c r="H169" s="95"/>
    </row>
    <row r="170" spans="1:22" s="94" customFormat="1" ht="20.25" x14ac:dyDescent="0.3">
      <c r="C170" s="94" t="s">
        <v>150</v>
      </c>
      <c r="D170" s="222">
        <v>16456.34</v>
      </c>
      <c r="E170" s="221" t="s">
        <v>149</v>
      </c>
      <c r="F170" s="221"/>
      <c r="G170" s="221"/>
      <c r="H170" s="95"/>
    </row>
    <row r="171" spans="1:22" s="94" customFormat="1" ht="21" thickBot="1" x14ac:dyDescent="0.35">
      <c r="A171" s="4"/>
      <c r="B171" s="4"/>
      <c r="C171" s="126" t="s">
        <v>58</v>
      </c>
      <c r="D171" s="217">
        <f>SUM(D165:D170)</f>
        <v>6188395.1000000006</v>
      </c>
      <c r="E171" s="106"/>
      <c r="F171" s="106"/>
      <c r="G171" s="106"/>
      <c r="H171" s="71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9.5" thickTop="1" x14ac:dyDescent="0.3">
      <c r="C172" s="178"/>
      <c r="G172" s="71"/>
      <c r="H172" s="165"/>
    </row>
    <row r="173" spans="1:22" x14ac:dyDescent="0.3">
      <c r="C173" s="178"/>
      <c r="G173" s="71"/>
      <c r="H173" s="165"/>
    </row>
    <row r="174" spans="1:22" x14ac:dyDescent="0.3">
      <c r="B174" s="119" t="s">
        <v>151</v>
      </c>
      <c r="C174" s="119"/>
      <c r="D174" s="119"/>
      <c r="E174" s="223"/>
      <c r="F174" s="223"/>
      <c r="G174" s="223"/>
    </row>
    <row r="175" spans="1:22" x14ac:dyDescent="0.3">
      <c r="B175" s="172" t="s">
        <v>99</v>
      </c>
      <c r="C175" s="173" t="s">
        <v>41</v>
      </c>
      <c r="D175" s="174">
        <v>2025</v>
      </c>
    </row>
    <row r="176" spans="1:22" x14ac:dyDescent="0.3">
      <c r="D176" s="30"/>
    </row>
    <row r="177" spans="1:22" ht="56.25" x14ac:dyDescent="0.3">
      <c r="C177" s="224" t="s">
        <v>152</v>
      </c>
      <c r="D177" s="113"/>
    </row>
    <row r="178" spans="1:22" x14ac:dyDescent="0.3">
      <c r="B178" s="187">
        <v>45611</v>
      </c>
      <c r="C178" s="4" t="s">
        <v>153</v>
      </c>
      <c r="D178" s="113">
        <v>3199493.02</v>
      </c>
    </row>
    <row r="179" spans="1:22" x14ac:dyDescent="0.3">
      <c r="B179" s="187">
        <v>45638</v>
      </c>
      <c r="C179" s="4" t="s">
        <v>154</v>
      </c>
      <c r="D179" s="113">
        <v>1264150.3899999999</v>
      </c>
    </row>
    <row r="180" spans="1:22" s="94" customFormat="1" x14ac:dyDescent="0.3">
      <c r="A180" s="4"/>
      <c r="B180" s="187">
        <v>45691</v>
      </c>
      <c r="C180" s="4" t="s">
        <v>155</v>
      </c>
      <c r="D180" s="113">
        <v>306868.90000000002</v>
      </c>
      <c r="E180" s="122"/>
      <c r="F180" s="122"/>
      <c r="G180" s="122"/>
      <c r="H180" s="95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s="94" customFormat="1" x14ac:dyDescent="0.3">
      <c r="A181" s="4"/>
      <c r="B181" s="187">
        <v>45712</v>
      </c>
      <c r="C181" s="4" t="s">
        <v>156</v>
      </c>
      <c r="D181" s="113">
        <v>473367.29</v>
      </c>
      <c r="E181" s="4"/>
      <c r="F181" s="4"/>
      <c r="G181" s="4"/>
      <c r="H181" s="71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s="94" customFormat="1" x14ac:dyDescent="0.3">
      <c r="A182" s="4"/>
      <c r="B182" s="187">
        <v>45737</v>
      </c>
      <c r="C182" s="4" t="s">
        <v>157</v>
      </c>
      <c r="D182" s="113">
        <v>1360400.31</v>
      </c>
      <c r="E182" s="4"/>
      <c r="F182" s="4"/>
      <c r="G182" s="4"/>
      <c r="H182" s="71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s="94" customFormat="1" x14ac:dyDescent="0.3">
      <c r="A183" s="4"/>
      <c r="B183" s="187">
        <v>45756</v>
      </c>
      <c r="C183" s="4" t="s">
        <v>158</v>
      </c>
      <c r="D183" s="113">
        <v>1373444.09</v>
      </c>
      <c r="E183" s="4"/>
      <c r="F183" s="4"/>
      <c r="G183" s="4"/>
      <c r="H183" s="71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s="94" customFormat="1" x14ac:dyDescent="0.3">
      <c r="A184" s="4"/>
      <c r="B184" s="187">
        <v>45791</v>
      </c>
      <c r="C184" s="4" t="s">
        <v>159</v>
      </c>
      <c r="D184" s="113">
        <v>1162104.27</v>
      </c>
      <c r="E184" s="4"/>
      <c r="F184" s="4"/>
      <c r="G184" s="4"/>
      <c r="H184" s="71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s="94" customFormat="1" x14ac:dyDescent="0.3">
      <c r="A185" s="4"/>
      <c r="B185" s="187">
        <v>45821</v>
      </c>
      <c r="C185" s="4" t="s">
        <v>117</v>
      </c>
      <c r="D185" s="113">
        <v>1984496.6274999999</v>
      </c>
      <c r="E185" s="4"/>
      <c r="F185" s="4"/>
      <c r="G185" s="4"/>
      <c r="H185" s="71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s="94" customFormat="1" x14ac:dyDescent="0.3">
      <c r="A186" s="4"/>
      <c r="B186" s="187">
        <v>45851</v>
      </c>
      <c r="C186" s="4" t="s">
        <v>118</v>
      </c>
      <c r="D186" s="113">
        <v>1228277.4314999999</v>
      </c>
      <c r="E186" s="4"/>
      <c r="F186" s="4"/>
      <c r="G186" s="4"/>
      <c r="H186" s="71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s="94" customFormat="1" ht="21" thickBot="1" x14ac:dyDescent="0.35">
      <c r="A187" s="4"/>
      <c r="B187" s="146"/>
      <c r="C187" s="196" t="s">
        <v>123</v>
      </c>
      <c r="D187" s="105">
        <f>SUM(D178:D186)</f>
        <v>12352602.329</v>
      </c>
      <c r="E187" s="115"/>
      <c r="F187" s="4"/>
      <c r="G187" s="4"/>
      <c r="H187" s="71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9.5" thickTop="1" x14ac:dyDescent="0.3">
      <c r="C188" s="178"/>
      <c r="G188" s="71"/>
      <c r="H188" s="165"/>
    </row>
    <row r="189" spans="1:22" s="94" customFormat="1" x14ac:dyDescent="0.3">
      <c r="A189" s="4"/>
      <c r="B189" s="119" t="s">
        <v>160</v>
      </c>
      <c r="C189" s="119"/>
      <c r="D189" s="119"/>
      <c r="E189" s="119"/>
      <c r="F189" s="119"/>
      <c r="G189" s="119"/>
      <c r="H189" s="119"/>
      <c r="I189" s="236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s="94" customFormat="1" ht="40.5" x14ac:dyDescent="0.3">
      <c r="A190" s="4"/>
      <c r="B190" s="4"/>
      <c r="C190" s="218" t="s">
        <v>240</v>
      </c>
      <c r="D190" s="218"/>
      <c r="E190" s="218"/>
      <c r="F190" s="218"/>
      <c r="G190" s="218"/>
      <c r="H190" s="218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s="94" customFormat="1" x14ac:dyDescent="0.3">
      <c r="A191" s="4"/>
      <c r="B191" s="4"/>
      <c r="C191" s="4"/>
      <c r="D191" s="71"/>
      <c r="E191" s="4"/>
      <c r="F191" s="71"/>
      <c r="G191" s="71"/>
      <c r="H191" s="71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s="94" customFormat="1" ht="20.25" x14ac:dyDescent="0.3">
      <c r="A192" s="4"/>
      <c r="B192" s="4"/>
      <c r="C192" s="96" t="s">
        <v>41</v>
      </c>
      <c r="D192" s="219">
        <v>45870</v>
      </c>
      <c r="E192" s="98"/>
      <c r="F192" s="100"/>
      <c r="G192" s="98"/>
      <c r="H192" s="71"/>
      <c r="J192" s="5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s="94" customFormat="1" ht="20.25" customHeight="1" x14ac:dyDescent="0.3">
      <c r="A193" s="4"/>
      <c r="B193" s="4"/>
      <c r="C193" s="220" t="s">
        <v>24</v>
      </c>
      <c r="D193" s="102">
        <f>+'[1]Estado de Situación'!C39</f>
        <v>731349103.48000002</v>
      </c>
      <c r="E193" s="27"/>
      <c r="F193" s="36"/>
      <c r="G193" s="27"/>
      <c r="H193" s="71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s="94" customFormat="1" ht="20.25" x14ac:dyDescent="0.3">
      <c r="A194" s="4"/>
      <c r="B194" s="4"/>
      <c r="C194" s="220" t="s">
        <v>161</v>
      </c>
      <c r="D194" s="102">
        <f>+'[1]Est. de Rendimiento Fin'!D30+'[1]Estado de Situación'!C40</f>
        <v>287164082.97538364</v>
      </c>
      <c r="E194" s="27"/>
      <c r="F194" s="27"/>
      <c r="G194" s="27"/>
      <c r="H194" s="71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s="94" customFormat="1" ht="21" thickBot="1" x14ac:dyDescent="0.35">
      <c r="A195" s="4"/>
      <c r="B195" s="4"/>
      <c r="C195" s="126" t="s">
        <v>58</v>
      </c>
      <c r="D195" s="105">
        <f>SUM(D193:D194)</f>
        <v>1018513186.4553837</v>
      </c>
      <c r="E195" s="106"/>
      <c r="F195" s="106"/>
      <c r="G195" s="106"/>
      <c r="H195" s="71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s="94" customFormat="1" ht="19.5" thickTop="1" x14ac:dyDescent="0.3">
      <c r="A196" s="4"/>
      <c r="B196" s="4"/>
      <c r="C196" s="4"/>
      <c r="D196" s="27"/>
      <c r="E196" s="225"/>
      <c r="F196" s="225"/>
      <c r="G196" s="225"/>
      <c r="H196" s="71"/>
      <c r="M196" s="4"/>
      <c r="N196" s="4"/>
      <c r="O196" s="4"/>
      <c r="P196" s="4"/>
      <c r="Q196" s="4"/>
      <c r="R196" s="4"/>
      <c r="S196" s="4"/>
      <c r="T196" s="4"/>
      <c r="U196" s="4"/>
      <c r="V196" s="4"/>
    </row>
  </sheetData>
  <mergeCells count="1">
    <mergeCell ref="C159:E159"/>
  </mergeCells>
  <pageMargins left="0.25" right="0.25" top="0.75" bottom="0.75" header="0.3" footer="0.3"/>
  <pageSetup scale="38" fitToHeight="0" orientation="portrait" r:id="rId1"/>
  <rowBreaks count="2" manualBreakCount="2">
    <brk id="74" min="1" max="7" man="1"/>
    <brk id="109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Notas 7-21</vt:lpstr>
      <vt:lpstr>'Estado de Situación'!Área_de_impresión</vt:lpstr>
      <vt:lpstr>'Notas 7-21'!Área_de_impresión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Cirilo J. Mercado Paulino</cp:lastModifiedBy>
  <cp:lastPrinted>2025-09-08T17:11:50Z</cp:lastPrinted>
  <dcterms:created xsi:type="dcterms:W3CDTF">2025-08-08T17:05:39Z</dcterms:created>
  <dcterms:modified xsi:type="dcterms:W3CDTF">2025-09-08T17:13:50Z</dcterms:modified>
</cp:coreProperties>
</file>