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Ejecución Presupuestaria 2024-2025\"/>
    </mc:Choice>
  </mc:AlternateContent>
  <bookViews>
    <workbookView xWindow="0" yWindow="0" windowWidth="28800" windowHeight="12180"/>
  </bookViews>
  <sheets>
    <sheet name="Ejecución Septiembre 2025" sheetId="1" r:id="rId1"/>
  </sheets>
  <definedNames>
    <definedName name="_xlnm._FilterDatabase" localSheetId="0" hidden="1">'Ejecución Septiembre 2025'!$B$11:$N$293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N26" i="1" s="1"/>
  <c r="N209" i="1" l="1"/>
  <c r="N292" i="1"/>
  <c r="N291" i="1"/>
  <c r="N290" i="1"/>
  <c r="N288" i="1"/>
  <c r="N286" i="1"/>
  <c r="N274" i="1"/>
  <c r="N273" i="1"/>
  <c r="N272" i="1"/>
  <c r="N270" i="1"/>
  <c r="N268" i="1"/>
  <c r="N259" i="1"/>
  <c r="N258" i="1"/>
  <c r="N255" i="1"/>
  <c r="N254" i="1"/>
  <c r="N253" i="1"/>
  <c r="N251" i="1"/>
  <c r="N249" i="1"/>
  <c r="N240" i="1"/>
  <c r="N237" i="1"/>
  <c r="N236" i="1"/>
  <c r="N235" i="1"/>
  <c r="N231" i="1"/>
  <c r="N223" i="1"/>
  <c r="N222" i="1"/>
  <c r="N220" i="1"/>
  <c r="N219" i="1"/>
  <c r="N217" i="1"/>
  <c r="N216" i="1"/>
  <c r="N213" i="1"/>
  <c r="N212" i="1"/>
  <c r="N211" i="1"/>
  <c r="N207" i="1"/>
  <c r="N202" i="1"/>
  <c r="N200" i="1"/>
  <c r="N199" i="1"/>
  <c r="N197" i="1"/>
  <c r="N196" i="1"/>
  <c r="N194" i="1"/>
  <c r="N193" i="1"/>
  <c r="N191" i="1"/>
  <c r="N190" i="1"/>
  <c r="N189" i="1"/>
  <c r="N188" i="1"/>
  <c r="N185" i="1"/>
  <c r="N184" i="1"/>
  <c r="N183" i="1"/>
  <c r="N180" i="1"/>
  <c r="N179" i="1"/>
  <c r="N178" i="1"/>
  <c r="N177" i="1"/>
  <c r="N176" i="1"/>
  <c r="N175" i="1"/>
  <c r="N174" i="1"/>
  <c r="N173" i="1"/>
  <c r="N172" i="1"/>
  <c r="N171" i="1"/>
  <c r="N170" i="1"/>
  <c r="N168" i="1"/>
  <c r="N167" i="1"/>
  <c r="N165" i="1"/>
  <c r="N164" i="1"/>
  <c r="N163" i="1"/>
  <c r="N160" i="1"/>
  <c r="N158" i="1"/>
  <c r="N157" i="1"/>
  <c r="N155" i="1"/>
  <c r="N154" i="1"/>
  <c r="N152" i="1"/>
  <c r="N151" i="1"/>
  <c r="N150" i="1"/>
  <c r="N148" i="1"/>
  <c r="N147" i="1"/>
  <c r="N146" i="1"/>
  <c r="N143" i="1"/>
  <c r="N142" i="1"/>
  <c r="N141" i="1"/>
  <c r="N140" i="1"/>
  <c r="N138" i="1"/>
  <c r="N136" i="1"/>
  <c r="N135" i="1"/>
  <c r="N134" i="1"/>
  <c r="N133" i="1"/>
  <c r="N132" i="1"/>
  <c r="N130" i="1"/>
  <c r="N129" i="1"/>
  <c r="N128" i="1"/>
  <c r="N127" i="1"/>
  <c r="N125" i="1"/>
  <c r="N124" i="1"/>
  <c r="N123" i="1"/>
  <c r="N121" i="1"/>
  <c r="N118" i="1"/>
  <c r="N117" i="1"/>
  <c r="N115" i="1"/>
  <c r="N112" i="1"/>
  <c r="N110" i="1"/>
  <c r="N109" i="1"/>
  <c r="N107" i="1"/>
  <c r="N106" i="1"/>
  <c r="N104" i="1"/>
  <c r="N103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8" i="1"/>
  <c r="N87" i="1"/>
  <c r="N85" i="1"/>
  <c r="N84" i="1"/>
  <c r="N83" i="1"/>
  <c r="N81" i="1"/>
  <c r="N80" i="1"/>
  <c r="N79" i="1"/>
  <c r="N78" i="1"/>
  <c r="N77" i="1"/>
  <c r="N76" i="1"/>
  <c r="N75" i="1"/>
  <c r="N74" i="1"/>
  <c r="N72" i="1"/>
  <c r="N71" i="1"/>
  <c r="N70" i="1"/>
  <c r="N68" i="1"/>
  <c r="N67" i="1"/>
  <c r="N65" i="1"/>
  <c r="N64" i="1"/>
  <c r="N62" i="1"/>
  <c r="N61" i="1"/>
  <c r="N60" i="1"/>
  <c r="N59" i="1"/>
  <c r="N58" i="1"/>
  <c r="N57" i="1"/>
  <c r="N56" i="1"/>
  <c r="N55" i="1"/>
  <c r="N52" i="1"/>
  <c r="N51" i="1"/>
  <c r="N50" i="1"/>
  <c r="N49" i="1"/>
  <c r="N47" i="1"/>
  <c r="N46" i="1"/>
  <c r="N45" i="1"/>
  <c r="N43" i="1"/>
  <c r="N41" i="1"/>
  <c r="N40" i="1"/>
  <c r="N38" i="1"/>
  <c r="N37" i="1"/>
  <c r="N34" i="1"/>
  <c r="N33" i="1"/>
  <c r="N32" i="1"/>
  <c r="N29" i="1"/>
  <c r="N25" i="1"/>
  <c r="N24" i="1" s="1"/>
  <c r="N23" i="1"/>
  <c r="N21" i="1"/>
  <c r="N20" i="1"/>
  <c r="N18" i="1"/>
  <c r="N22" i="1" l="1"/>
  <c r="M17" i="1" l="1"/>
  <c r="M19" i="1"/>
  <c r="M22" i="1"/>
  <c r="M24" i="1"/>
  <c r="M26" i="1"/>
  <c r="M28" i="1"/>
  <c r="M31" i="1"/>
  <c r="M30" i="1" s="1"/>
  <c r="M36" i="1"/>
  <c r="M44" i="1"/>
  <c r="M42" i="1" s="1"/>
  <c r="M48" i="1"/>
  <c r="M54" i="1"/>
  <c r="M63" i="1"/>
  <c r="M66" i="1"/>
  <c r="M69" i="1"/>
  <c r="M73" i="1"/>
  <c r="M82" i="1"/>
  <c r="M86" i="1"/>
  <c r="M105" i="1"/>
  <c r="M116" i="1"/>
  <c r="M169" i="1"/>
  <c r="M122" i="1"/>
  <c r="M120" i="1" s="1"/>
  <c r="M126" i="1"/>
  <c r="M131" i="1"/>
  <c r="M145" i="1"/>
  <c r="M153" i="1"/>
  <c r="M166" i="1"/>
  <c r="M162" i="1"/>
  <c r="M210" i="1"/>
  <c r="M215" i="1"/>
  <c r="M218" i="1"/>
  <c r="M221" i="1"/>
  <c r="M289" i="1"/>
  <c r="M252" i="1"/>
  <c r="M250" i="1"/>
  <c r="M232" i="1"/>
  <c r="M234" i="1"/>
  <c r="D234" i="1"/>
  <c r="M206" i="1"/>
  <c r="M192" i="1"/>
  <c r="M214" i="1" l="1"/>
  <c r="M16" i="1"/>
  <c r="M161" i="1"/>
  <c r="E276" i="1" l="1"/>
  <c r="F276" i="1"/>
  <c r="G276" i="1"/>
  <c r="H276" i="1"/>
  <c r="J276" i="1"/>
  <c r="K276" i="1"/>
  <c r="L276" i="1"/>
  <c r="M276" i="1"/>
  <c r="M275" i="1" s="1"/>
  <c r="D276" i="1"/>
  <c r="D275" i="1" s="1"/>
  <c r="K221" i="1"/>
  <c r="E221" i="1"/>
  <c r="D218" i="1"/>
  <c r="D215" i="1"/>
  <c r="G215" i="1"/>
  <c r="H218" i="1"/>
  <c r="E218" i="1"/>
  <c r="F218" i="1"/>
  <c r="G218" i="1"/>
  <c r="I218" i="1"/>
  <c r="J218" i="1"/>
  <c r="K218" i="1"/>
  <c r="L218" i="1"/>
  <c r="J82" i="1"/>
  <c r="H82" i="1"/>
  <c r="I86" i="1"/>
  <c r="D86" i="1"/>
  <c r="D111" i="1"/>
  <c r="H105" i="1"/>
  <c r="E105" i="1"/>
  <c r="F105" i="1"/>
  <c r="G105" i="1"/>
  <c r="J105" i="1"/>
  <c r="K105" i="1"/>
  <c r="L105" i="1"/>
  <c r="D105" i="1"/>
  <c r="D97" i="1" s="1"/>
  <c r="E289" i="1" l="1"/>
  <c r="F289" i="1"/>
  <c r="G289" i="1"/>
  <c r="H289" i="1"/>
  <c r="I289" i="1"/>
  <c r="J289" i="1"/>
  <c r="K289" i="1"/>
  <c r="L289" i="1"/>
  <c r="E287" i="1"/>
  <c r="F287" i="1"/>
  <c r="G287" i="1"/>
  <c r="H287" i="1"/>
  <c r="I287" i="1"/>
  <c r="J287" i="1"/>
  <c r="K287" i="1"/>
  <c r="L287" i="1"/>
  <c r="M287" i="1"/>
  <c r="E285" i="1"/>
  <c r="E284" i="1" s="1"/>
  <c r="F285" i="1"/>
  <c r="F284" i="1" s="1"/>
  <c r="G285" i="1"/>
  <c r="G284" i="1" s="1"/>
  <c r="H285" i="1"/>
  <c r="H284" i="1" s="1"/>
  <c r="I285" i="1"/>
  <c r="I284" i="1" s="1"/>
  <c r="J285" i="1"/>
  <c r="J284" i="1" s="1"/>
  <c r="K285" i="1"/>
  <c r="K284" i="1" s="1"/>
  <c r="L285" i="1"/>
  <c r="L284" i="1" s="1"/>
  <c r="M285" i="1"/>
  <c r="M284" i="1" s="1"/>
  <c r="E275" i="1"/>
  <c r="F275" i="1"/>
  <c r="H275" i="1"/>
  <c r="J275" i="1"/>
  <c r="K275" i="1"/>
  <c r="L275" i="1"/>
  <c r="G275" i="1"/>
  <c r="E271" i="1"/>
  <c r="F271" i="1"/>
  <c r="G271" i="1"/>
  <c r="H271" i="1"/>
  <c r="I271" i="1"/>
  <c r="J271" i="1"/>
  <c r="K271" i="1"/>
  <c r="L271" i="1"/>
  <c r="M271" i="1"/>
  <c r="E269" i="1"/>
  <c r="F269" i="1"/>
  <c r="G269" i="1"/>
  <c r="H269" i="1"/>
  <c r="I269" i="1"/>
  <c r="J269" i="1"/>
  <c r="K269" i="1"/>
  <c r="L269" i="1"/>
  <c r="M269" i="1"/>
  <c r="E267" i="1"/>
  <c r="E266" i="1" s="1"/>
  <c r="F267" i="1"/>
  <c r="F266" i="1" s="1"/>
  <c r="G267" i="1"/>
  <c r="G266" i="1" s="1"/>
  <c r="H267" i="1"/>
  <c r="H266" i="1" s="1"/>
  <c r="I267" i="1"/>
  <c r="I266" i="1" s="1"/>
  <c r="J267" i="1"/>
  <c r="J266" i="1" s="1"/>
  <c r="K267" i="1"/>
  <c r="K266" i="1" s="1"/>
  <c r="L267" i="1"/>
  <c r="L266" i="1" s="1"/>
  <c r="M267" i="1"/>
  <c r="M266" i="1" s="1"/>
  <c r="E257" i="1"/>
  <c r="E256" i="1" s="1"/>
  <c r="F257" i="1"/>
  <c r="G257" i="1"/>
  <c r="G256" i="1" s="1"/>
  <c r="H257" i="1"/>
  <c r="H256" i="1" s="1"/>
  <c r="I257" i="1"/>
  <c r="I256" i="1" s="1"/>
  <c r="J257" i="1"/>
  <c r="J256" i="1" s="1"/>
  <c r="K257" i="1"/>
  <c r="K256" i="1" s="1"/>
  <c r="L257" i="1"/>
  <c r="L256" i="1" s="1"/>
  <c r="M257" i="1"/>
  <c r="M256" i="1" s="1"/>
  <c r="F256" i="1"/>
  <c r="E252" i="1"/>
  <c r="F252" i="1"/>
  <c r="G252" i="1"/>
  <c r="H252" i="1"/>
  <c r="I252" i="1"/>
  <c r="J252" i="1"/>
  <c r="K252" i="1"/>
  <c r="L252" i="1"/>
  <c r="E250" i="1"/>
  <c r="E248" i="1" s="1"/>
  <c r="E247" i="1" s="1"/>
  <c r="F250" i="1"/>
  <c r="F248" i="1" s="1"/>
  <c r="F247" i="1" s="1"/>
  <c r="G250" i="1"/>
  <c r="G248" i="1" s="1"/>
  <c r="G247" i="1" s="1"/>
  <c r="H250" i="1"/>
  <c r="H248" i="1" s="1"/>
  <c r="H247" i="1" s="1"/>
  <c r="I250" i="1"/>
  <c r="I248" i="1" s="1"/>
  <c r="I247" i="1" s="1"/>
  <c r="J250" i="1"/>
  <c r="J248" i="1" s="1"/>
  <c r="J247" i="1" s="1"/>
  <c r="K250" i="1"/>
  <c r="K248" i="1" s="1"/>
  <c r="K247" i="1" s="1"/>
  <c r="L250" i="1"/>
  <c r="L248" i="1" s="1"/>
  <c r="L247" i="1" s="1"/>
  <c r="M248" i="1"/>
  <c r="M247" i="1" s="1"/>
  <c r="M246" i="1" s="1"/>
  <c r="E239" i="1"/>
  <c r="E238" i="1" s="1"/>
  <c r="F239" i="1"/>
  <c r="F238" i="1" s="1"/>
  <c r="G239" i="1"/>
  <c r="G238" i="1" s="1"/>
  <c r="H239" i="1"/>
  <c r="H238" i="1" s="1"/>
  <c r="I239" i="1"/>
  <c r="I238" i="1" s="1"/>
  <c r="J239" i="1"/>
  <c r="J238" i="1" s="1"/>
  <c r="K239" i="1"/>
  <c r="K238" i="1" s="1"/>
  <c r="L239" i="1"/>
  <c r="L238" i="1" s="1"/>
  <c r="M239" i="1"/>
  <c r="M238" i="1" s="1"/>
  <c r="E234" i="1"/>
  <c r="F234" i="1"/>
  <c r="G234" i="1"/>
  <c r="H234" i="1"/>
  <c r="I234" i="1"/>
  <c r="J234" i="1"/>
  <c r="K234" i="1"/>
  <c r="L234" i="1"/>
  <c r="E232" i="1"/>
  <c r="F232" i="1"/>
  <c r="G232" i="1"/>
  <c r="H232" i="1"/>
  <c r="I232" i="1"/>
  <c r="J232" i="1"/>
  <c r="K232" i="1"/>
  <c r="L232" i="1"/>
  <c r="E230" i="1"/>
  <c r="F230" i="1"/>
  <c r="G230" i="1"/>
  <c r="H230" i="1"/>
  <c r="I230" i="1"/>
  <c r="J230" i="1"/>
  <c r="K230" i="1"/>
  <c r="L230" i="1"/>
  <c r="M230" i="1"/>
  <c r="F221" i="1"/>
  <c r="G221" i="1"/>
  <c r="H221" i="1"/>
  <c r="I221" i="1"/>
  <c r="J221" i="1"/>
  <c r="L221" i="1"/>
  <c r="E215" i="1"/>
  <c r="F215" i="1"/>
  <c r="H215" i="1"/>
  <c r="I215" i="1"/>
  <c r="I214" i="1" s="1"/>
  <c r="J215" i="1"/>
  <c r="K215" i="1"/>
  <c r="L215" i="1"/>
  <c r="E210" i="1"/>
  <c r="F210" i="1"/>
  <c r="G210" i="1"/>
  <c r="H210" i="1"/>
  <c r="I210" i="1"/>
  <c r="J210" i="1"/>
  <c r="K210" i="1"/>
  <c r="L210" i="1"/>
  <c r="E208" i="1"/>
  <c r="F208" i="1"/>
  <c r="G208" i="1"/>
  <c r="H208" i="1"/>
  <c r="I208" i="1"/>
  <c r="J208" i="1"/>
  <c r="K208" i="1"/>
  <c r="L208" i="1"/>
  <c r="M208" i="1"/>
  <c r="M205" i="1" s="1"/>
  <c r="M204" i="1" s="1"/>
  <c r="M203" i="1" s="1"/>
  <c r="E206" i="1"/>
  <c r="F206" i="1"/>
  <c r="G206" i="1"/>
  <c r="H206" i="1"/>
  <c r="I206" i="1"/>
  <c r="J206" i="1"/>
  <c r="K206" i="1"/>
  <c r="L206" i="1"/>
  <c r="E201" i="1"/>
  <c r="F201" i="1"/>
  <c r="G201" i="1"/>
  <c r="H201" i="1"/>
  <c r="I201" i="1"/>
  <c r="J201" i="1"/>
  <c r="K201" i="1"/>
  <c r="L201" i="1"/>
  <c r="M201" i="1"/>
  <c r="E198" i="1"/>
  <c r="F198" i="1"/>
  <c r="G198" i="1"/>
  <c r="H198" i="1"/>
  <c r="I198" i="1"/>
  <c r="J198" i="1"/>
  <c r="K198" i="1"/>
  <c r="L198" i="1"/>
  <c r="M198" i="1"/>
  <c r="E195" i="1"/>
  <c r="F195" i="1"/>
  <c r="G195" i="1"/>
  <c r="H195" i="1"/>
  <c r="I195" i="1"/>
  <c r="J195" i="1"/>
  <c r="K195" i="1"/>
  <c r="L195" i="1"/>
  <c r="M195" i="1"/>
  <c r="E192" i="1"/>
  <c r="F192" i="1"/>
  <c r="G192" i="1"/>
  <c r="H192" i="1"/>
  <c r="I192" i="1"/>
  <c r="J192" i="1"/>
  <c r="K192" i="1"/>
  <c r="L192" i="1"/>
  <c r="E187" i="1"/>
  <c r="F187" i="1"/>
  <c r="G187" i="1"/>
  <c r="H187" i="1"/>
  <c r="I187" i="1"/>
  <c r="J187" i="1"/>
  <c r="K187" i="1"/>
  <c r="L187" i="1"/>
  <c r="M187" i="1"/>
  <c r="E182" i="1"/>
  <c r="E181" i="1" s="1"/>
  <c r="F182" i="1"/>
  <c r="F181" i="1" s="1"/>
  <c r="G182" i="1"/>
  <c r="G181" i="1" s="1"/>
  <c r="H182" i="1"/>
  <c r="H181" i="1" s="1"/>
  <c r="I182" i="1"/>
  <c r="I181" i="1" s="1"/>
  <c r="J182" i="1"/>
  <c r="J181" i="1" s="1"/>
  <c r="K182" i="1"/>
  <c r="K181" i="1" s="1"/>
  <c r="L182" i="1"/>
  <c r="L181" i="1" s="1"/>
  <c r="M182" i="1"/>
  <c r="M181" i="1" s="1"/>
  <c r="E169" i="1"/>
  <c r="F169" i="1"/>
  <c r="G169" i="1"/>
  <c r="H169" i="1"/>
  <c r="I169" i="1"/>
  <c r="J169" i="1"/>
  <c r="K169" i="1"/>
  <c r="L169" i="1"/>
  <c r="E166" i="1"/>
  <c r="F166" i="1"/>
  <c r="G166" i="1"/>
  <c r="H166" i="1"/>
  <c r="I166" i="1"/>
  <c r="J166" i="1"/>
  <c r="K166" i="1"/>
  <c r="L166" i="1"/>
  <c r="E162" i="1"/>
  <c r="F162" i="1"/>
  <c r="G162" i="1"/>
  <c r="H162" i="1"/>
  <c r="I162" i="1"/>
  <c r="J162" i="1"/>
  <c r="K162" i="1"/>
  <c r="L162" i="1"/>
  <c r="E159" i="1"/>
  <c r="F159" i="1"/>
  <c r="G159" i="1"/>
  <c r="H159" i="1"/>
  <c r="I159" i="1"/>
  <c r="J159" i="1"/>
  <c r="K159" i="1"/>
  <c r="L159" i="1"/>
  <c r="M159" i="1"/>
  <c r="E156" i="1"/>
  <c r="F156" i="1"/>
  <c r="G156" i="1"/>
  <c r="H156" i="1"/>
  <c r="I156" i="1"/>
  <c r="J156" i="1"/>
  <c r="K156" i="1"/>
  <c r="L156" i="1"/>
  <c r="M156" i="1"/>
  <c r="E153" i="1"/>
  <c r="F153" i="1"/>
  <c r="G153" i="1"/>
  <c r="H153" i="1"/>
  <c r="I153" i="1"/>
  <c r="J153" i="1"/>
  <c r="K153" i="1"/>
  <c r="L153" i="1"/>
  <c r="E149" i="1"/>
  <c r="F149" i="1"/>
  <c r="G149" i="1"/>
  <c r="H149" i="1"/>
  <c r="I149" i="1"/>
  <c r="J149" i="1"/>
  <c r="K149" i="1"/>
  <c r="L149" i="1"/>
  <c r="M149" i="1"/>
  <c r="E145" i="1"/>
  <c r="F145" i="1"/>
  <c r="G145" i="1"/>
  <c r="H145" i="1"/>
  <c r="I145" i="1"/>
  <c r="J145" i="1"/>
  <c r="K145" i="1"/>
  <c r="L145" i="1"/>
  <c r="E139" i="1"/>
  <c r="F139" i="1"/>
  <c r="G139" i="1"/>
  <c r="H139" i="1"/>
  <c r="I139" i="1"/>
  <c r="J139" i="1"/>
  <c r="K139" i="1"/>
  <c r="L139" i="1"/>
  <c r="M139" i="1"/>
  <c r="E137" i="1"/>
  <c r="F137" i="1"/>
  <c r="G137" i="1"/>
  <c r="H137" i="1"/>
  <c r="I137" i="1"/>
  <c r="J137" i="1"/>
  <c r="K137" i="1"/>
  <c r="L137" i="1"/>
  <c r="M137" i="1"/>
  <c r="E131" i="1"/>
  <c r="F131" i="1"/>
  <c r="G131" i="1"/>
  <c r="H131" i="1"/>
  <c r="I131" i="1"/>
  <c r="J131" i="1"/>
  <c r="K131" i="1"/>
  <c r="L131" i="1"/>
  <c r="E126" i="1"/>
  <c r="F126" i="1"/>
  <c r="G126" i="1"/>
  <c r="H126" i="1"/>
  <c r="I126" i="1"/>
  <c r="J126" i="1"/>
  <c r="K126" i="1"/>
  <c r="L126" i="1"/>
  <c r="E122" i="1"/>
  <c r="E120" i="1" s="1"/>
  <c r="F122" i="1"/>
  <c r="F120" i="1" s="1"/>
  <c r="G122" i="1"/>
  <c r="G120" i="1" s="1"/>
  <c r="H122" i="1"/>
  <c r="H120" i="1" s="1"/>
  <c r="I122" i="1"/>
  <c r="I120" i="1" s="1"/>
  <c r="J122" i="1"/>
  <c r="J120" i="1" s="1"/>
  <c r="K122" i="1"/>
  <c r="K120" i="1" s="1"/>
  <c r="L122" i="1"/>
  <c r="L120" i="1" s="1"/>
  <c r="E116" i="1"/>
  <c r="F116" i="1"/>
  <c r="G116" i="1"/>
  <c r="H116" i="1"/>
  <c r="I116" i="1"/>
  <c r="J116" i="1"/>
  <c r="K116" i="1"/>
  <c r="L116" i="1"/>
  <c r="E114" i="1"/>
  <c r="F114" i="1"/>
  <c r="G114" i="1"/>
  <c r="H114" i="1"/>
  <c r="I114" i="1"/>
  <c r="J114" i="1"/>
  <c r="K114" i="1"/>
  <c r="L114" i="1"/>
  <c r="M114" i="1"/>
  <c r="M113" i="1" s="1"/>
  <c r="E111" i="1"/>
  <c r="E97" i="1" s="1"/>
  <c r="F111" i="1"/>
  <c r="F97" i="1" s="1"/>
  <c r="G111" i="1"/>
  <c r="G97" i="1" s="1"/>
  <c r="H111" i="1"/>
  <c r="H97" i="1" s="1"/>
  <c r="I111" i="1"/>
  <c r="J111" i="1"/>
  <c r="J97" i="1" s="1"/>
  <c r="K111" i="1"/>
  <c r="K97" i="1" s="1"/>
  <c r="L111" i="1"/>
  <c r="L97" i="1" s="1"/>
  <c r="M111" i="1"/>
  <c r="M97" i="1" s="1"/>
  <c r="E86" i="1"/>
  <c r="F86" i="1"/>
  <c r="G86" i="1"/>
  <c r="H86" i="1"/>
  <c r="J86" i="1"/>
  <c r="K86" i="1"/>
  <c r="L86" i="1"/>
  <c r="E82" i="1"/>
  <c r="F82" i="1"/>
  <c r="G82" i="1"/>
  <c r="I82" i="1"/>
  <c r="K82" i="1"/>
  <c r="L82" i="1"/>
  <c r="L73" i="1"/>
  <c r="E73" i="1"/>
  <c r="F73" i="1"/>
  <c r="G73" i="1"/>
  <c r="H73" i="1"/>
  <c r="I73" i="1"/>
  <c r="J73" i="1"/>
  <c r="K73" i="1"/>
  <c r="E69" i="1"/>
  <c r="F69" i="1"/>
  <c r="G69" i="1"/>
  <c r="H69" i="1"/>
  <c r="I69" i="1"/>
  <c r="J69" i="1"/>
  <c r="K69" i="1"/>
  <c r="L69" i="1"/>
  <c r="E66" i="1"/>
  <c r="F66" i="1"/>
  <c r="G66" i="1"/>
  <c r="H66" i="1"/>
  <c r="I66" i="1"/>
  <c r="J66" i="1"/>
  <c r="K66" i="1"/>
  <c r="L66" i="1"/>
  <c r="E63" i="1"/>
  <c r="F63" i="1"/>
  <c r="G63" i="1"/>
  <c r="H63" i="1"/>
  <c r="I63" i="1"/>
  <c r="J63" i="1"/>
  <c r="K63" i="1"/>
  <c r="L63" i="1"/>
  <c r="E54" i="1"/>
  <c r="F54" i="1"/>
  <c r="G54" i="1"/>
  <c r="H54" i="1"/>
  <c r="I54" i="1"/>
  <c r="J54" i="1"/>
  <c r="K54" i="1"/>
  <c r="L54" i="1"/>
  <c r="E48" i="1"/>
  <c r="F48" i="1"/>
  <c r="G48" i="1"/>
  <c r="H48" i="1"/>
  <c r="I48" i="1"/>
  <c r="J48" i="1"/>
  <c r="K48" i="1"/>
  <c r="L48" i="1"/>
  <c r="E44" i="1"/>
  <c r="E42" i="1" s="1"/>
  <c r="F44" i="1"/>
  <c r="F42" i="1" s="1"/>
  <c r="G44" i="1"/>
  <c r="G42" i="1" s="1"/>
  <c r="H44" i="1"/>
  <c r="H42" i="1" s="1"/>
  <c r="I44" i="1"/>
  <c r="I42" i="1" s="1"/>
  <c r="J44" i="1"/>
  <c r="J42" i="1" s="1"/>
  <c r="K44" i="1"/>
  <c r="K42" i="1" s="1"/>
  <c r="L44" i="1"/>
  <c r="L42" i="1" s="1"/>
  <c r="E39" i="1"/>
  <c r="F39" i="1"/>
  <c r="G39" i="1"/>
  <c r="H39" i="1"/>
  <c r="I39" i="1"/>
  <c r="J39" i="1"/>
  <c r="K39" i="1"/>
  <c r="L39" i="1"/>
  <c r="M39" i="1"/>
  <c r="M35" i="1" s="1"/>
  <c r="M15" i="1" s="1"/>
  <c r="E36" i="1"/>
  <c r="F36" i="1"/>
  <c r="G36" i="1"/>
  <c r="H36" i="1"/>
  <c r="I36" i="1"/>
  <c r="J36" i="1"/>
  <c r="K36" i="1"/>
  <c r="L36" i="1"/>
  <c r="D289" i="1"/>
  <c r="D287" i="1"/>
  <c r="D285" i="1"/>
  <c r="D284" i="1" s="1"/>
  <c r="D271" i="1"/>
  <c r="D269" i="1"/>
  <c r="D267" i="1"/>
  <c r="D266" i="1" s="1"/>
  <c r="D257" i="1"/>
  <c r="D256" i="1" s="1"/>
  <c r="D252" i="1"/>
  <c r="D250" i="1"/>
  <c r="D239" i="1"/>
  <c r="D238" i="1" s="1"/>
  <c r="N233" i="1"/>
  <c r="D232" i="1"/>
  <c r="D230" i="1"/>
  <c r="D221" i="1"/>
  <c r="N218" i="1"/>
  <c r="D210" i="1"/>
  <c r="D208" i="1"/>
  <c r="N206" i="1"/>
  <c r="D206" i="1"/>
  <c r="D201" i="1"/>
  <c r="D198" i="1"/>
  <c r="D195" i="1"/>
  <c r="D192" i="1"/>
  <c r="D187" i="1"/>
  <c r="D182" i="1"/>
  <c r="D181" i="1" s="1"/>
  <c r="D169" i="1"/>
  <c r="D166" i="1"/>
  <c r="D162" i="1"/>
  <c r="N159" i="1"/>
  <c r="D159" i="1"/>
  <c r="D156" i="1"/>
  <c r="D153" i="1"/>
  <c r="D149" i="1"/>
  <c r="D145" i="1"/>
  <c r="D139" i="1"/>
  <c r="N137" i="1"/>
  <c r="D137" i="1"/>
  <c r="D131" i="1"/>
  <c r="D126" i="1"/>
  <c r="D122" i="1"/>
  <c r="D120" i="1" s="1"/>
  <c r="D116" i="1"/>
  <c r="D114" i="1"/>
  <c r="I277" i="1"/>
  <c r="I108" i="1"/>
  <c r="N108" i="1" s="1"/>
  <c r="D82" i="1"/>
  <c r="D73" i="1"/>
  <c r="D69" i="1"/>
  <c r="D66" i="1"/>
  <c r="D63" i="1"/>
  <c r="D54" i="1"/>
  <c r="D48" i="1"/>
  <c r="D44" i="1"/>
  <c r="D42" i="1" s="1"/>
  <c r="D39" i="1"/>
  <c r="D36" i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N28" i="1"/>
  <c r="L28" i="1"/>
  <c r="K28" i="1"/>
  <c r="J28" i="1"/>
  <c r="I28" i="1"/>
  <c r="H28" i="1"/>
  <c r="G28" i="1"/>
  <c r="F28" i="1"/>
  <c r="E28" i="1"/>
  <c r="D28" i="1"/>
  <c r="L26" i="1"/>
  <c r="K26" i="1"/>
  <c r="J26" i="1"/>
  <c r="I26" i="1"/>
  <c r="H26" i="1"/>
  <c r="G26" i="1"/>
  <c r="F26" i="1"/>
  <c r="E26" i="1"/>
  <c r="D26" i="1"/>
  <c r="L24" i="1"/>
  <c r="K24" i="1"/>
  <c r="J24" i="1"/>
  <c r="I24" i="1"/>
  <c r="H24" i="1"/>
  <c r="G24" i="1"/>
  <c r="F24" i="1"/>
  <c r="E24" i="1"/>
  <c r="D24" i="1"/>
  <c r="L22" i="1"/>
  <c r="K22" i="1"/>
  <c r="J22" i="1"/>
  <c r="I22" i="1"/>
  <c r="H22" i="1"/>
  <c r="G22" i="1"/>
  <c r="F22" i="1"/>
  <c r="E22" i="1"/>
  <c r="D22" i="1"/>
  <c r="L19" i="1"/>
  <c r="K19" i="1"/>
  <c r="J19" i="1"/>
  <c r="I19" i="1"/>
  <c r="H19" i="1"/>
  <c r="G19" i="1"/>
  <c r="F19" i="1"/>
  <c r="E19" i="1"/>
  <c r="D19" i="1"/>
  <c r="N17" i="1"/>
  <c r="L17" i="1"/>
  <c r="K17" i="1"/>
  <c r="J17" i="1"/>
  <c r="I17" i="1"/>
  <c r="H17" i="1"/>
  <c r="G17" i="1"/>
  <c r="F17" i="1"/>
  <c r="E17" i="1"/>
  <c r="D17" i="1"/>
  <c r="D265" i="1" l="1"/>
  <c r="D264" i="1" s="1"/>
  <c r="D263" i="1" s="1"/>
  <c r="I276" i="1"/>
  <c r="I275" i="1" s="1"/>
  <c r="N277" i="1"/>
  <c r="D161" i="1"/>
  <c r="M53" i="1"/>
  <c r="I246" i="1"/>
  <c r="I261" i="1" s="1"/>
  <c r="M265" i="1"/>
  <c r="M264" i="1" s="1"/>
  <c r="M263" i="1" s="1"/>
  <c r="M144" i="1"/>
  <c r="M119" i="1" s="1"/>
  <c r="M186" i="1"/>
  <c r="F293" i="1"/>
  <c r="J293" i="1"/>
  <c r="N162" i="1"/>
  <c r="M245" i="1"/>
  <c r="M244" i="1" s="1"/>
  <c r="M261" i="1"/>
  <c r="M293" i="1"/>
  <c r="M283" i="1"/>
  <c r="M282" i="1" s="1"/>
  <c r="M281" i="1" s="1"/>
  <c r="N234" i="1"/>
  <c r="I105" i="1"/>
  <c r="I97" i="1" s="1"/>
  <c r="K35" i="1"/>
  <c r="G35" i="1"/>
  <c r="K293" i="1"/>
  <c r="I293" i="1"/>
  <c r="E293" i="1"/>
  <c r="G246" i="1"/>
  <c r="G261" i="1" s="1"/>
  <c r="G229" i="1"/>
  <c r="G228" i="1" s="1"/>
  <c r="G227" i="1" s="1"/>
  <c r="G226" i="1" s="1"/>
  <c r="G242" i="1" s="1"/>
  <c r="G113" i="1"/>
  <c r="G53" i="1" s="1"/>
  <c r="N66" i="1"/>
  <c r="N69" i="1"/>
  <c r="N156" i="1"/>
  <c r="G265" i="1"/>
  <c r="G279" i="1" s="1"/>
  <c r="K265" i="1"/>
  <c r="K264" i="1" s="1"/>
  <c r="K263" i="1" s="1"/>
  <c r="G283" i="1"/>
  <c r="G282" i="1" s="1"/>
  <c r="G281" i="1" s="1"/>
  <c r="I35" i="1"/>
  <c r="E35" i="1"/>
  <c r="E265" i="1"/>
  <c r="E264" i="1" s="1"/>
  <c r="E263" i="1" s="1"/>
  <c r="F205" i="1"/>
  <c r="F204" i="1" s="1"/>
  <c r="H293" i="1"/>
  <c r="K246" i="1"/>
  <c r="K245" i="1" s="1"/>
  <c r="K244" i="1" s="1"/>
  <c r="I265" i="1"/>
  <c r="N63" i="1"/>
  <c r="K186" i="1"/>
  <c r="K113" i="1"/>
  <c r="I161" i="1"/>
  <c r="D35" i="1"/>
  <c r="K161" i="1"/>
  <c r="G161" i="1"/>
  <c r="I205" i="1"/>
  <c r="I204" i="1" s="1"/>
  <c r="K214" i="1"/>
  <c r="G214" i="1"/>
  <c r="N153" i="1"/>
  <c r="N210" i="1"/>
  <c r="J35" i="1"/>
  <c r="H35" i="1"/>
  <c r="N111" i="1"/>
  <c r="N145" i="1"/>
  <c r="D205" i="1"/>
  <c r="D204" i="1" s="1"/>
  <c r="K229" i="1"/>
  <c r="K228" i="1" s="1"/>
  <c r="K227" i="1" s="1"/>
  <c r="K226" i="1" s="1"/>
  <c r="K242" i="1" s="1"/>
  <c r="N122" i="1"/>
  <c r="D186" i="1"/>
  <c r="N201" i="1"/>
  <c r="N285" i="1"/>
  <c r="N284" i="1" s="1"/>
  <c r="F35" i="1"/>
  <c r="F16" i="1"/>
  <c r="D113" i="1"/>
  <c r="N166" i="1"/>
  <c r="N187" i="1"/>
  <c r="E214" i="1"/>
  <c r="L229" i="1"/>
  <c r="L228" i="1" s="1"/>
  <c r="L227" i="1" s="1"/>
  <c r="L226" i="1" s="1"/>
  <c r="L242" i="1" s="1"/>
  <c r="H229" i="1"/>
  <c r="H228" i="1" s="1"/>
  <c r="H227" i="1" s="1"/>
  <c r="H226" i="1" s="1"/>
  <c r="H242" i="1" s="1"/>
  <c r="L293" i="1"/>
  <c r="N131" i="1"/>
  <c r="N195" i="1"/>
  <c r="N221" i="1"/>
  <c r="K205" i="1"/>
  <c r="K204" i="1" s="1"/>
  <c r="K283" i="1"/>
  <c r="K282" i="1" s="1"/>
  <c r="K281" i="1" s="1"/>
  <c r="N114" i="1"/>
  <c r="J144" i="1"/>
  <c r="F144" i="1"/>
  <c r="J186" i="1"/>
  <c r="G205" i="1"/>
  <c r="G204" i="1" s="1"/>
  <c r="I229" i="1"/>
  <c r="I228" i="1" s="1"/>
  <c r="I227" i="1" s="1"/>
  <c r="I226" i="1" s="1"/>
  <c r="I242" i="1" s="1"/>
  <c r="E229" i="1"/>
  <c r="E228" i="1" s="1"/>
  <c r="E227" i="1" s="1"/>
  <c r="E226" i="1" s="1"/>
  <c r="E242" i="1" s="1"/>
  <c r="N36" i="1"/>
  <c r="N267" i="1"/>
  <c r="N266" i="1" s="1"/>
  <c r="D279" i="1"/>
  <c r="L35" i="1"/>
  <c r="I113" i="1"/>
  <c r="E113" i="1"/>
  <c r="N82" i="1"/>
  <c r="N169" i="1"/>
  <c r="E161" i="1"/>
  <c r="G293" i="1"/>
  <c r="M229" i="1"/>
  <c r="G186" i="1"/>
  <c r="K16" i="1"/>
  <c r="N39" i="1"/>
  <c r="N44" i="1"/>
  <c r="N42" i="1" s="1"/>
  <c r="N116" i="1"/>
  <c r="N126" i="1"/>
  <c r="D144" i="1"/>
  <c r="N149" i="1"/>
  <c r="N182" i="1"/>
  <c r="N181" i="1" s="1"/>
  <c r="N215" i="1"/>
  <c r="D214" i="1"/>
  <c r="N239" i="1"/>
  <c r="N238" i="1" s="1"/>
  <c r="N287" i="1"/>
  <c r="G144" i="1"/>
  <c r="J205" i="1"/>
  <c r="J204" i="1" s="1"/>
  <c r="N73" i="1"/>
  <c r="N232" i="1"/>
  <c r="N19" i="1"/>
  <c r="E205" i="1"/>
  <c r="E204" i="1" s="1"/>
  <c r="J265" i="1"/>
  <c r="J279" i="1" s="1"/>
  <c r="F265" i="1"/>
  <c r="F279" i="1" s="1"/>
  <c r="F283" i="1"/>
  <c r="F282" i="1" s="1"/>
  <c r="F281" i="1" s="1"/>
  <c r="J16" i="1"/>
  <c r="N31" i="1"/>
  <c r="N86" i="1"/>
  <c r="N139" i="1"/>
  <c r="D229" i="1"/>
  <c r="D228" i="1" s="1"/>
  <c r="D227" i="1" s="1"/>
  <c r="D226" i="1" s="1"/>
  <c r="D242" i="1" s="1"/>
  <c r="J283" i="1"/>
  <c r="J282" i="1" s="1"/>
  <c r="J281" i="1" s="1"/>
  <c r="I283" i="1"/>
  <c r="I282" i="1" s="1"/>
  <c r="I281" i="1" s="1"/>
  <c r="E283" i="1"/>
  <c r="E282" i="1" s="1"/>
  <c r="E281" i="1" s="1"/>
  <c r="H283" i="1"/>
  <c r="H282" i="1" s="1"/>
  <c r="H281" i="1" s="1"/>
  <c r="L283" i="1"/>
  <c r="L282" i="1" s="1"/>
  <c r="L281" i="1" s="1"/>
  <c r="L265" i="1"/>
  <c r="H265" i="1"/>
  <c r="E246" i="1"/>
  <c r="J246" i="1"/>
  <c r="F246" i="1"/>
  <c r="L246" i="1"/>
  <c r="H246" i="1"/>
  <c r="J229" i="1"/>
  <c r="J228" i="1" s="1"/>
  <c r="J227" i="1" s="1"/>
  <c r="J226" i="1" s="1"/>
  <c r="J242" i="1" s="1"/>
  <c r="F229" i="1"/>
  <c r="F228" i="1" s="1"/>
  <c r="F227" i="1" s="1"/>
  <c r="F226" i="1" s="1"/>
  <c r="F242" i="1" s="1"/>
  <c r="J214" i="1"/>
  <c r="F214" i="1"/>
  <c r="L214" i="1"/>
  <c r="H214" i="1"/>
  <c r="L205" i="1"/>
  <c r="L204" i="1" s="1"/>
  <c r="H205" i="1"/>
  <c r="H204" i="1" s="1"/>
  <c r="I186" i="1"/>
  <c r="E186" i="1"/>
  <c r="F186" i="1"/>
  <c r="L186" i="1"/>
  <c r="H186" i="1"/>
  <c r="J161" i="1"/>
  <c r="F161" i="1"/>
  <c r="L161" i="1"/>
  <c r="H161" i="1"/>
  <c r="K144" i="1"/>
  <c r="I144" i="1"/>
  <c r="E144" i="1"/>
  <c r="L144" i="1"/>
  <c r="H144" i="1"/>
  <c r="J113" i="1"/>
  <c r="F113" i="1"/>
  <c r="L113" i="1"/>
  <c r="H113" i="1"/>
  <c r="G16" i="1"/>
  <c r="E16" i="1"/>
  <c r="I16" i="1"/>
  <c r="D16" i="1"/>
  <c r="H16" i="1"/>
  <c r="L16" i="1"/>
  <c r="N48" i="1"/>
  <c r="D248" i="1"/>
  <c r="D247" i="1" s="1"/>
  <c r="D246" i="1" s="1"/>
  <c r="N252" i="1"/>
  <c r="N257" i="1"/>
  <c r="N256" i="1" s="1"/>
  <c r="N54" i="1"/>
  <c r="N192" i="1"/>
  <c r="N250" i="1"/>
  <c r="N248" i="1" s="1"/>
  <c r="N247" i="1" s="1"/>
  <c r="D283" i="1"/>
  <c r="D282" i="1" s="1"/>
  <c r="D281" i="1" s="1"/>
  <c r="N198" i="1"/>
  <c r="N271" i="1"/>
  <c r="N208" i="1"/>
  <c r="N205" i="1" s="1"/>
  <c r="N289" i="1"/>
  <c r="N230" i="1"/>
  <c r="N269" i="1"/>
  <c r="D293" i="1"/>
  <c r="I245" i="1" l="1"/>
  <c r="I244" i="1" s="1"/>
  <c r="D15" i="1"/>
  <c r="D119" i="1"/>
  <c r="M279" i="1"/>
  <c r="M14" i="1"/>
  <c r="I279" i="1"/>
  <c r="G119" i="1"/>
  <c r="N105" i="1"/>
  <c r="N97" i="1" s="1"/>
  <c r="N16" i="1"/>
  <c r="E15" i="1"/>
  <c r="G15" i="1"/>
  <c r="M228" i="1"/>
  <c r="M227" i="1" s="1"/>
  <c r="M226" i="1" s="1"/>
  <c r="M242" i="1" s="1"/>
  <c r="N30" i="1"/>
  <c r="N161" i="1"/>
  <c r="M224" i="1"/>
  <c r="M13" i="1"/>
  <c r="N276" i="1"/>
  <c r="N275" i="1" s="1"/>
  <c r="K15" i="1"/>
  <c r="N113" i="1"/>
  <c r="N120" i="1"/>
  <c r="K203" i="1"/>
  <c r="N204" i="1"/>
  <c r="H15" i="1"/>
  <c r="E53" i="1"/>
  <c r="F15" i="1"/>
  <c r="D203" i="1"/>
  <c r="I53" i="1"/>
  <c r="K53" i="1"/>
  <c r="J15" i="1"/>
  <c r="I15" i="1"/>
  <c r="J119" i="1"/>
  <c r="K279" i="1"/>
  <c r="N283" i="1"/>
  <c r="N282" i="1" s="1"/>
  <c r="N281" i="1" s="1"/>
  <c r="N265" i="1"/>
  <c r="F53" i="1"/>
  <c r="E119" i="1"/>
  <c r="G245" i="1"/>
  <c r="G244" i="1" s="1"/>
  <c r="G264" i="1"/>
  <c r="G263" i="1" s="1"/>
  <c r="I203" i="1"/>
  <c r="I119" i="1"/>
  <c r="F119" i="1"/>
  <c r="E279" i="1"/>
  <c r="N144" i="1"/>
  <c r="D53" i="1"/>
  <c r="L53" i="1"/>
  <c r="F203" i="1"/>
  <c r="J53" i="1"/>
  <c r="K261" i="1"/>
  <c r="E203" i="1"/>
  <c r="G203" i="1"/>
  <c r="L15" i="1"/>
  <c r="K119" i="1"/>
  <c r="I264" i="1"/>
  <c r="I263" i="1" s="1"/>
  <c r="N35" i="1"/>
  <c r="N246" i="1"/>
  <c r="N245" i="1" s="1"/>
  <c r="N244" i="1" s="1"/>
  <c r="F264" i="1"/>
  <c r="F263" i="1" s="1"/>
  <c r="L119" i="1"/>
  <c r="H203" i="1"/>
  <c r="L203" i="1"/>
  <c r="H53" i="1"/>
  <c r="E245" i="1"/>
  <c r="E244" i="1" s="1"/>
  <c r="E261" i="1"/>
  <c r="L245" i="1"/>
  <c r="L244" i="1" s="1"/>
  <c r="L261" i="1"/>
  <c r="F245" i="1"/>
  <c r="F244" i="1" s="1"/>
  <c r="F261" i="1"/>
  <c r="H245" i="1"/>
  <c r="H244" i="1" s="1"/>
  <c r="H261" i="1"/>
  <c r="H264" i="1"/>
  <c r="H263" i="1" s="1"/>
  <c r="H279" i="1"/>
  <c r="L264" i="1"/>
  <c r="L263" i="1" s="1"/>
  <c r="L279" i="1"/>
  <c r="J264" i="1"/>
  <c r="J263" i="1" s="1"/>
  <c r="N229" i="1"/>
  <c r="J245" i="1"/>
  <c r="J244" i="1" s="1"/>
  <c r="J261" i="1"/>
  <c r="N214" i="1"/>
  <c r="J203" i="1"/>
  <c r="H119" i="1"/>
  <c r="N186" i="1"/>
  <c r="N293" i="1"/>
  <c r="D245" i="1"/>
  <c r="D244" i="1" s="1"/>
  <c r="D261" i="1"/>
  <c r="G14" i="1" l="1"/>
  <c r="G13" i="1" s="1"/>
  <c r="G295" i="1" s="1"/>
  <c r="G224" i="1"/>
  <c r="N264" i="1"/>
  <c r="N263" i="1" s="1"/>
  <c r="N53" i="1"/>
  <c r="E14" i="1"/>
  <c r="E13" i="1" s="1"/>
  <c r="E12" i="1" s="1"/>
  <c r="N15" i="1"/>
  <c r="N228" i="1"/>
  <c r="N227" i="1" s="1"/>
  <c r="N226" i="1" s="1"/>
  <c r="N242" i="1" s="1"/>
  <c r="D14" i="1"/>
  <c r="D13" i="1" s="1"/>
  <c r="M295" i="1"/>
  <c r="N203" i="1"/>
  <c r="K224" i="1"/>
  <c r="N279" i="1"/>
  <c r="E224" i="1"/>
  <c r="N119" i="1"/>
  <c r="J224" i="1"/>
  <c r="F14" i="1"/>
  <c r="F13" i="1" s="1"/>
  <c r="F295" i="1" s="1"/>
  <c r="J14" i="1"/>
  <c r="J13" i="1" s="1"/>
  <c r="I224" i="1"/>
  <c r="K14" i="1"/>
  <c r="K13" i="1" s="1"/>
  <c r="K295" i="1" s="1"/>
  <c r="F224" i="1"/>
  <c r="N261" i="1"/>
  <c r="I14" i="1"/>
  <c r="I13" i="1" s="1"/>
  <c r="I295" i="1" s="1"/>
  <c r="D224" i="1"/>
  <c r="L14" i="1"/>
  <c r="L13" i="1" s="1"/>
  <c r="L295" i="1" s="1"/>
  <c r="H224" i="1"/>
  <c r="H14" i="1"/>
  <c r="H13" i="1" s="1"/>
  <c r="H12" i="1" s="1"/>
  <c r="L224" i="1"/>
  <c r="G12" i="1" l="1"/>
  <c r="D295" i="1"/>
  <c r="D12" i="1"/>
  <c r="M12" i="1"/>
  <c r="M9" i="1" s="1"/>
  <c r="N14" i="1"/>
  <c r="N13" i="1" s="1"/>
  <c r="K12" i="1"/>
  <c r="F12" i="1"/>
  <c r="N224" i="1"/>
  <c r="E295" i="1"/>
  <c r="I12" i="1"/>
  <c r="H295" i="1"/>
  <c r="L12" i="1"/>
  <c r="J12" i="1"/>
  <c r="J295" i="1"/>
  <c r="N295" i="1" l="1"/>
  <c r="N12" i="1"/>
</calcChain>
</file>

<file path=xl/comments1.xml><?xml version="1.0" encoding="utf-8"?>
<comments xmlns="http://schemas.openxmlformats.org/spreadsheetml/2006/main">
  <authors>
    <author>Agustina Salatiel Garcia de la Rosa</author>
    <author>Génesis A. Bugue Montero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Agustina Salatiel Garcia de la Rosa:</t>
        </r>
        <r>
          <rPr>
            <sz val="9"/>
            <color indexed="81"/>
            <rFont val="Tahoma"/>
            <family val="2"/>
          </rPr>
          <t xml:space="preserve">
Se sacó la transferencia No.419 ($31,800.01)
</t>
        </r>
      </text>
    </comment>
    <comment ref="M65" authorId="1" shapeId="0">
      <text>
        <r>
          <rPr>
            <b/>
            <sz val="9"/>
            <color indexed="81"/>
            <rFont val="Tahoma"/>
            <family val="2"/>
          </rPr>
          <t>Génesis A. Bugue Montero:</t>
        </r>
        <r>
          <rPr>
            <sz val="9"/>
            <color indexed="81"/>
            <rFont val="Tahoma"/>
            <family val="2"/>
          </rPr>
          <t xml:space="preserve">
Se incluyo $31,800.01 restante de la trans. 419
</t>
        </r>
      </text>
    </comment>
  </commentList>
</comments>
</file>

<file path=xl/sharedStrings.xml><?xml version="1.0" encoding="utf-8"?>
<sst xmlns="http://schemas.openxmlformats.org/spreadsheetml/2006/main" count="498" uniqueCount="389">
  <si>
    <t>CUENTA No.</t>
  </si>
  <si>
    <t>DESCRIPCIÓN DE CUENTAS</t>
  </si>
  <si>
    <t>PRESUPUESTO 
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</si>
  <si>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</si>
  <si>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</si>
  <si>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</si>
  <si>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</si>
  <si>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</si>
  <si>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</si>
  <si>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</si>
  <si>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</si>
  <si>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EJECUTADO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</si>
  <si>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</si>
  <si>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</si>
  <si>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</si>
  <si>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</si>
  <si>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</si>
  <si>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</si>
  <si>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</si>
  <si>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</si>
  <si>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</si>
  <si>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</si>
  <si>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</si>
  <si>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</si>
  <si>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</si>
  <si>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</si>
  <si>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</si>
  <si>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</si>
  <si>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</si>
  <si>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</si>
  <si>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</si>
  <si>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</si>
  <si>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</si>
  <si>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</si>
  <si>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</si>
  <si>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</si>
  <si>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</si>
  <si>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</si>
  <si>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</si>
  <si>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</si>
  <si>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</si>
  <si>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</si>
  <si>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</si>
  <si>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</si>
  <si>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</si>
  <si>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</si>
  <si>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</si>
  <si>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</si>
  <si>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</si>
  <si>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</si>
  <si>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</si>
  <si>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</si>
  <si>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</si>
  <si>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</si>
  <si>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</si>
  <si>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</si>
  <si>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</si>
  <si>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</si>
  <si>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</si>
  <si>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</si>
  <si>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</si>
  <si>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</si>
  <si>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</si>
  <si>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</si>
  <si>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</si>
  <si>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</si>
  <si>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</si>
  <si>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</si>
  <si>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</si>
  <si>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</si>
  <si>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</si>
  <si>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</si>
  <si>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</si>
  <si>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</si>
  <si>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</si>
  <si>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</si>
  <si>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</si>
  <si>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</si>
  <si>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</si>
  <si>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</si>
  <si>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</si>
  <si>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</si>
  <si>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</si>
  <si>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</si>
  <si>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</si>
  <si>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</si>
  <si>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</si>
  <si>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</si>
  <si>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</si>
  <si>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</si>
  <si>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</si>
  <si>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</si>
  <si>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</si>
  <si>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</si>
  <si>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</si>
  <si>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</si>
  <si>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</si>
  <si>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</si>
  <si>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</si>
  <si>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</si>
  <si>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</si>
  <si>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</si>
  <si>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</si>
  <si>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</si>
  <si>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</si>
  <si>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</si>
  <si>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</si>
  <si>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</si>
  <si>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</si>
  <si>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</si>
  <si>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</si>
  <si>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</si>
  <si>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</si>
  <si>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</si>
  <si>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</si>
  <si>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</si>
  <si>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</si>
  <si>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</si>
  <si>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</si>
  <si>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</si>
  <si>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</si>
  <si>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</si>
  <si>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</si>
  <si>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</si>
  <si>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</si>
  <si>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</si>
  <si>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</si>
  <si>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</si>
  <si>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</si>
  <si>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</si>
  <si>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</si>
  <si>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</si>
  <si>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</si>
  <si>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</si>
  <si>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</si>
  <si>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</si>
  <si>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</si>
  <si>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</si>
  <si>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</si>
  <si>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</si>
  <si>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</si>
  <si>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</si>
  <si>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</si>
  <si>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</si>
  <si>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</si>
  <si>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</si>
  <si>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</si>
  <si>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</si>
  <si>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</si>
  <si>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</si>
  <si>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</si>
  <si>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</si>
  <si>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</si>
  <si>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</si>
  <si>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</si>
  <si>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</si>
  <si>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</si>
  <si>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</si>
  <si>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</si>
  <si>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</si>
  <si>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</si>
  <si>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</si>
  <si>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</si>
  <si>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</si>
  <si>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</si>
  <si>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</si>
  <si>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2.2.8.7.04</t>
  </si>
  <si>
    <t xml:space="preserve">Servicios de capacitación </t>
  </si>
  <si>
    <t>Servicios de capacitación</t>
  </si>
  <si>
    <t>Servicios Técnicos y Profesionales</t>
  </si>
  <si>
    <t>2.2.8.7.02</t>
  </si>
  <si>
    <t>Servicios jurídicos</t>
  </si>
  <si>
    <t>2.2.8.7.01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</si>
  <si>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</si>
  <si>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</si>
  <si>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</si>
  <si>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</si>
  <si>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</si>
  <si>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</si>
  <si>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</si>
  <si>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</si>
  <si>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</si>
  <si>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</si>
  <si>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</si>
  <si>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</si>
  <si>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</si>
  <si>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</si>
  <si>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</si>
  <si>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</si>
  <si>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</si>
  <si>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</si>
  <si>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</si>
  <si>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</si>
  <si>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</si>
  <si>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</si>
  <si>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</si>
  <si>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</si>
  <si>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</si>
  <si>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</si>
  <si>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</si>
  <si>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</si>
  <si>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</si>
  <si>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</si>
  <si>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</si>
  <si>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</si>
  <si>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</si>
  <si>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</si>
  <si>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</si>
  <si>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</si>
  <si>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</si>
  <si>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</si>
  <si>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</si>
  <si>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</si>
  <si>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</si>
  <si>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</si>
  <si>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</si>
  <si>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</si>
  <si>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</si>
  <si>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</si>
  <si>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</si>
  <si>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</si>
  <si>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</si>
  <si>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</si>
  <si>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</si>
  <si>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</si>
  <si>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</si>
  <si>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</si>
  <si>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</si>
  <si>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</si>
  <si>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</si>
  <si>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</si>
  <si>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</si>
  <si>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</si>
  <si>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</si>
  <si>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</si>
  <si>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</si>
  <si>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</si>
  <si>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</si>
  <si>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</si>
  <si>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</si>
  <si>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</si>
  <si>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</si>
  <si>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</si>
  <si>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</si>
  <si>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</si>
  <si>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</si>
  <si>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</si>
  <si>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</si>
  <si>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</si>
  <si>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</si>
  <si>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</si>
  <si>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</si>
  <si>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</si>
  <si>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</si>
  <si>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</si>
  <si>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</si>
  <si>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</si>
  <si>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</si>
  <si>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</si>
  <si>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</si>
  <si>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</si>
  <si>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</si>
  <si>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</si>
  <si>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</si>
  <si>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</si>
  <si>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</si>
  <si>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</si>
  <si>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</si>
  <si>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</si>
  <si>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</si>
  <si>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</si>
  <si>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</si>
  <si>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</si>
  <si>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</si>
  <si>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</si>
  <si>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</si>
  <si>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</si>
  <si>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</si>
  <si>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</si>
  <si>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</si>
  <si>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</si>
  <si>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</si>
  <si>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</si>
  <si>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</si>
  <si>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</si>
  <si>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</si>
  <si>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</si>
  <si>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</si>
  <si>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</si>
  <si>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</si>
  <si>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</si>
  <si>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</si>
  <si>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</si>
  <si>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</si>
  <si>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</si>
  <si>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</si>
  <si>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</si>
  <si>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</si>
  <si>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</si>
  <si>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</si>
  <si>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</si>
  <si>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</si>
  <si>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</si>
  <si>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</si>
  <si>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</si>
  <si>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</si>
  <si>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</si>
  <si>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</si>
  <si>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</si>
  <si>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</si>
  <si>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</si>
  <si>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</si>
  <si>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</si>
  <si>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</si>
  <si>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</si>
  <si>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</si>
  <si>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</si>
  <si>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</si>
  <si>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</si>
  <si>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</si>
  <si>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</si>
  <si>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</si>
  <si>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</si>
  <si>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</si>
  <si>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</si>
  <si>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</si>
  <si>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</si>
  <si>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</si>
  <si>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</si>
  <si>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</si>
  <si>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</si>
  <si>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</si>
  <si>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</si>
  <si>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</si>
  <si>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</si>
  <si>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2.2.8.6.04</t>
  </si>
  <si>
    <t>Actuaciones Artísticas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</si>
  <si>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</si>
  <si>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</si>
  <si>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</si>
  <si>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</si>
  <si>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</si>
  <si>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</si>
  <si>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</si>
  <si>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</si>
  <si>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</si>
  <si>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</si>
  <si>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</si>
  <si>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</si>
  <si>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</si>
  <si>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</si>
  <si>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</si>
  <si>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</si>
  <si>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</si>
  <si>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</si>
  <si>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</si>
  <si>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2.2.8.6.01</t>
  </si>
  <si>
    <t>Eventos generales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</si>
  <si>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</si>
  <si>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</si>
  <si>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</si>
  <si>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</si>
  <si>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</si>
  <si>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</si>
  <si>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</si>
  <si>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</si>
  <si>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</si>
  <si>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 xml:space="preserve">o, en los casos de gastos sin contraprestación, por haberse cumplido los requisitos reglamento de la ley. </t>
  </si>
  <si>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Reclasificación en las cuentas</t>
    </r>
    <r>
      <rPr>
        <sz val="10"/>
        <color theme="1"/>
        <rFont val="Arial"/>
        <family val="2"/>
      </rPr>
      <t xml:space="preserve"> 2.2.7.2.08 y 2.6.5.4.1, por un monto de RD$990.00</t>
    </r>
  </si>
  <si>
    <t>Realizado por:</t>
  </si>
  <si>
    <t>Revisado por:</t>
  </si>
  <si>
    <t>Aprobado por:</t>
  </si>
  <si>
    <t>Génesis Bugue</t>
  </si>
  <si>
    <t>Deysis Matos</t>
  </si>
  <si>
    <t>Alexi Martinez Olivo</t>
  </si>
  <si>
    <t>Auxiliar I</t>
  </si>
  <si>
    <t xml:space="preserve"> Encargada</t>
  </si>
  <si>
    <t>Director Financiero</t>
  </si>
  <si>
    <t>Dirección Financiera</t>
  </si>
  <si>
    <t xml:space="preserve">Departamento Presupuesto </t>
  </si>
  <si>
    <t>SEPTIEMBRE</t>
  </si>
  <si>
    <t>Repuestos</t>
  </si>
  <si>
    <t xml:space="preserve">       </t>
  </si>
  <si>
    <t xml:space="preserve">     </t>
  </si>
  <si>
    <t xml:space="preserve">                    </t>
  </si>
  <si>
    <t>TRIBUNAL SUPERIOR ELECTORAL</t>
  </si>
  <si>
    <t>DIRECCIÓN FINANCIERA</t>
  </si>
  <si>
    <t>EJECUCIÓN PRESUPUESTARIA AL 30 DE SEPTIEMBRE 2025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</si>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</sst>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63">
    <xf numFmtId="0" fontId="0" fillId="0" borderId="0" xfId="0"/>
    <xf numFmtId="0" fontId="2" fillId="0" borderId="0" xfId="0" applyFont="1"/>
    <xf numFmtId="43" fontId="2" fillId="0" borderId="0" xfId="1" applyFont="1"/>
    <xf numFmtId="0" fontId="4" fillId="0" borderId="0" xfId="0" applyFont="1"/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39" fontId="3" fillId="3" borderId="6" xfId="1" applyNumberFormat="1" applyFont="1" applyFill="1" applyBorder="1" applyAlignment="1">
      <alignment vertical="center"/>
    </xf>
    <xf numFmtId="43" fontId="3" fillId="0" borderId="0" xfId="1" applyFont="1" applyFill="1"/>
    <xf numFmtId="43" fontId="4" fillId="0" borderId="0" xfId="0" applyNumberFormat="1" applyFont="1"/>
    <xf numFmtId="39" fontId="3" fillId="4" borderId="8" xfId="1" applyNumberFormat="1" applyFont="1" applyFill="1" applyBorder="1" applyAlignment="1">
      <alignment vertical="center"/>
    </xf>
    <xf numFmtId="39" fontId="2" fillId="0" borderId="0" xfId="0" applyNumberFormat="1" applyFont="1"/>
    <xf numFmtId="39" fontId="3" fillId="5" borderId="8" xfId="1" applyNumberFormat="1" applyFont="1" applyFill="1" applyBorder="1" applyAlignment="1">
      <alignment vertical="center"/>
    </xf>
    <xf numFmtId="39" fontId="3" fillId="6" borderId="8" xfId="1" applyNumberFormat="1" applyFont="1" applyFill="1" applyBorder="1" applyAlignment="1"/>
    <xf numFmtId="39" fontId="2" fillId="0" borderId="0" xfId="0" applyNumberFormat="1" applyFont="1" applyFill="1"/>
    <xf numFmtId="39" fontId="3" fillId="2" borderId="8" xfId="1" applyNumberFormat="1" applyFont="1" applyFill="1" applyBorder="1" applyAlignment="1"/>
    <xf numFmtId="39" fontId="3" fillId="0" borderId="8" xfId="1" applyNumberFormat="1" applyFont="1" applyFill="1" applyBorder="1" applyAlignment="1"/>
    <xf numFmtId="39" fontId="2" fillId="0" borderId="8" xfId="1" applyNumberFormat="1" applyFont="1" applyFill="1" applyBorder="1" applyAlignment="1"/>
    <xf numFmtId="43" fontId="2" fillId="0" borderId="8" xfId="1" applyFont="1" applyFill="1" applyBorder="1" applyAlignment="1"/>
    <xf numFmtId="39" fontId="2" fillId="0" borderId="0" xfId="0" applyNumberFormat="1" applyFont="1" applyFill="1" applyBorder="1"/>
    <xf numFmtId="0" fontId="2" fillId="0" borderId="0" xfId="0" applyFont="1" applyFill="1" applyBorder="1"/>
    <xf numFmtId="39" fontId="3" fillId="0" borderId="0" xfId="1" applyNumberFormat="1" applyFont="1" applyFill="1" applyBorder="1" applyAlignment="1"/>
    <xf numFmtId="43" fontId="2" fillId="0" borderId="0" xfId="0" applyNumberFormat="1" applyFont="1" applyFill="1" applyBorder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/>
    </xf>
    <xf numFmtId="43" fontId="2" fillId="0" borderId="0" xfId="1" applyFont="1" applyFill="1" applyBorder="1"/>
    <xf numFmtId="39" fontId="2" fillId="0" borderId="8" xfId="1" applyNumberFormat="1" applyFont="1" applyFill="1" applyBorder="1" applyAlignment="1">
      <alignment wrapText="1"/>
    </xf>
    <xf numFmtId="43" fontId="3" fillId="0" borderId="0" xfId="0" applyNumberFormat="1" applyFont="1" applyFill="1" applyBorder="1"/>
    <xf numFmtId="39" fontId="5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/>
    <xf numFmtId="43" fontId="3" fillId="0" borderId="0" xfId="1" applyFont="1" applyFill="1" applyBorder="1"/>
    <xf numFmtId="39" fontId="5" fillId="0" borderId="0" xfId="0" applyNumberFormat="1" applyFont="1" applyFill="1" applyBorder="1" applyAlignment="1">
      <alignment vertical="center" wrapText="1"/>
    </xf>
    <xf numFmtId="39" fontId="5" fillId="0" borderId="0" xfId="0" applyNumberFormat="1" applyFont="1" applyFill="1" applyBorder="1" applyAlignment="1">
      <alignment wrapText="1"/>
    </xf>
    <xf numFmtId="43" fontId="2" fillId="0" borderId="0" xfId="0" applyNumberFormat="1" applyFont="1"/>
    <xf numFmtId="39" fontId="2" fillId="0" borderId="8" xfId="1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wrapText="1"/>
    </xf>
    <xf numFmtId="39" fontId="2" fillId="0" borderId="8" xfId="0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0" borderId="8" xfId="0" applyNumberFormat="1" applyFont="1" applyFill="1" applyBorder="1" applyAlignment="1">
      <alignment vertical="center"/>
    </xf>
    <xf numFmtId="43" fontId="4" fillId="0" borderId="0" xfId="1" applyFont="1"/>
    <xf numFmtId="0" fontId="2" fillId="0" borderId="0" xfId="0" applyFont="1" applyFill="1"/>
    <xf numFmtId="39" fontId="3" fillId="0" borderId="8" xfId="1" applyNumberFormat="1" applyFont="1" applyBorder="1" applyAlignment="1"/>
    <xf numFmtId="39" fontId="3" fillId="2" borderId="8" xfId="1" applyNumberFormat="1" applyFont="1" applyFill="1" applyBorder="1" applyAlignment="1">
      <alignment wrapText="1"/>
    </xf>
    <xf numFmtId="39" fontId="3" fillId="2" borderId="8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39" fontId="2" fillId="0" borderId="8" xfId="0" applyNumberFormat="1" applyFont="1" applyBorder="1" applyAlignment="1">
      <alignment wrapText="1"/>
    </xf>
    <xf numFmtId="39" fontId="3" fillId="5" borderId="8" xfId="1" applyNumberFormat="1" applyFont="1" applyFill="1" applyBorder="1" applyAlignment="1"/>
    <xf numFmtId="39" fontId="3" fillId="7" borderId="8" xfId="1" applyNumberFormat="1" applyFont="1" applyFill="1" applyBorder="1" applyAlignment="1">
      <alignment vertical="center"/>
    </xf>
    <xf numFmtId="3" fontId="2" fillId="0" borderId="0" xfId="0" applyNumberFormat="1" applyFont="1"/>
    <xf numFmtId="39" fontId="2" fillId="8" borderId="8" xfId="1" applyNumberFormat="1" applyFont="1" applyFill="1" applyBorder="1" applyAlignment="1"/>
    <xf numFmtId="39" fontId="2" fillId="0" borderId="8" xfId="0" applyNumberFormat="1" applyFont="1" applyFill="1" applyBorder="1" applyAlignment="1">
      <alignment horizontal="left" wrapText="1"/>
    </xf>
    <xf numFmtId="39" fontId="3" fillId="7" borderId="8" xfId="1" applyNumberFormat="1" applyFont="1" applyFill="1" applyBorder="1" applyAlignment="1"/>
    <xf numFmtId="39" fontId="3" fillId="4" borderId="8" xfId="1" applyNumberFormat="1" applyFont="1" applyFill="1" applyBorder="1" applyAlignment="1"/>
    <xf numFmtId="39" fontId="2" fillId="3" borderId="8" xfId="1" applyNumberFormat="1" applyFont="1" applyFill="1" applyBorder="1" applyAlignment="1"/>
    <xf numFmtId="39" fontId="3" fillId="3" borderId="10" xfId="1" applyNumberFormat="1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3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43" fontId="7" fillId="0" borderId="0" xfId="1" applyFont="1" applyFill="1" applyBorder="1" applyAlignment="1"/>
    <xf numFmtId="0" fontId="2" fillId="0" borderId="11" xfId="0" applyFont="1" applyBorder="1"/>
    <xf numFmtId="0" fontId="2" fillId="0" borderId="0" xfId="0" applyFont="1" applyBorder="1"/>
    <xf numFmtId="2" fontId="2" fillId="0" borderId="0" xfId="1" applyNumberFormat="1" applyFont="1"/>
    <xf numFmtId="43" fontId="10" fillId="0" borderId="0" xfId="1" applyFont="1" applyFill="1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left" vertical="center"/>
    </xf>
    <xf numFmtId="49" fontId="3" fillId="4" borderId="7" xfId="2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49" fontId="3" fillId="5" borderId="7" xfId="2" applyNumberFormat="1" applyFont="1" applyFill="1" applyBorder="1" applyAlignment="1">
      <alignment horizontal="center" vertical="center"/>
    </xf>
    <xf numFmtId="0" fontId="3" fillId="5" borderId="8" xfId="2" applyFont="1" applyFill="1" applyBorder="1" applyAlignment="1">
      <alignment vertical="center"/>
    </xf>
    <xf numFmtId="0" fontId="3" fillId="6" borderId="7" xfId="2" applyFont="1" applyFill="1" applyBorder="1" applyAlignment="1">
      <alignment horizontal="center"/>
    </xf>
    <xf numFmtId="0" fontId="3" fillId="6" borderId="8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center"/>
    </xf>
    <xf numFmtId="39" fontId="3" fillId="0" borderId="8" xfId="2" applyNumberFormat="1" applyFont="1" applyFill="1" applyBorder="1" applyAlignment="1">
      <alignment horizontal="left"/>
    </xf>
    <xf numFmtId="0" fontId="2" fillId="0" borderId="7" xfId="2" applyFont="1" applyFill="1" applyBorder="1" applyAlignment="1">
      <alignment horizontal="center"/>
    </xf>
    <xf numFmtId="39" fontId="2" fillId="0" borderId="8" xfId="2" applyNumberFormat="1" applyFont="1" applyFill="1" applyBorder="1" applyAlignment="1">
      <alignment horizontal="left"/>
    </xf>
    <xf numFmtId="39" fontId="3" fillId="0" borderId="8" xfId="2" applyNumberFormat="1" applyFont="1" applyFill="1" applyBorder="1" applyAlignment="1">
      <alignment horizontal="left" wrapText="1"/>
    </xf>
    <xf numFmtId="39" fontId="2" fillId="0" borderId="8" xfId="2" applyNumberFormat="1" applyFont="1" applyFill="1" applyBorder="1" applyAlignment="1">
      <alignment horizontal="left" vertical="center"/>
    </xf>
    <xf numFmtId="39" fontId="2" fillId="0" borderId="8" xfId="2" applyNumberFormat="1" applyFont="1" applyFill="1" applyBorder="1" applyAlignment="1">
      <alignment horizontal="left" wrapText="1"/>
    </xf>
    <xf numFmtId="39" fontId="3" fillId="0" borderId="8" xfId="2" applyNumberFormat="1" applyFont="1" applyFill="1" applyBorder="1" applyAlignment="1">
      <alignment horizontal="left" vertical="center"/>
    </xf>
    <xf numFmtId="39" fontId="3" fillId="2" borderId="8" xfId="2" applyNumberFormat="1" applyFont="1" applyFill="1" applyBorder="1" applyAlignment="1">
      <alignment horizontal="left" vertical="center"/>
    </xf>
    <xf numFmtId="39" fontId="2" fillId="0" borderId="8" xfId="0" applyNumberFormat="1" applyFont="1" applyFill="1" applyBorder="1" applyAlignment="1"/>
    <xf numFmtId="39" fontId="3" fillId="2" borderId="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39" fontId="3" fillId="0" borderId="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9" fontId="3" fillId="2" borderId="8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39" fontId="2" fillId="0" borderId="8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/>
    </xf>
    <xf numFmtId="39" fontId="3" fillId="6" borderId="8" xfId="0" applyNumberFormat="1" applyFont="1" applyFill="1" applyBorder="1" applyAlignment="1">
      <alignment vertical="center"/>
    </xf>
    <xf numFmtId="39" fontId="3" fillId="2" borderId="8" xfId="0" applyNumberFormat="1" applyFont="1" applyFill="1" applyBorder="1" applyAlignment="1">
      <alignment horizontal="left"/>
    </xf>
    <xf numFmtId="39" fontId="2" fillId="0" borderId="8" xfId="0" applyNumberFormat="1" applyFont="1" applyBorder="1" applyAlignment="1">
      <alignment horizontal="left" wrapText="1"/>
    </xf>
    <xf numFmtId="39" fontId="2" fillId="0" borderId="8" xfId="0" applyNumberFormat="1" applyFont="1" applyBorder="1" applyAlignment="1">
      <alignment horizontal="left"/>
    </xf>
    <xf numFmtId="39" fontId="3" fillId="2" borderId="8" xfId="0" applyNumberFormat="1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39" fontId="3" fillId="0" borderId="8" xfId="0" applyNumberFormat="1" applyFont="1" applyBorder="1" applyAlignment="1">
      <alignment vertical="center"/>
    </xf>
    <xf numFmtId="39" fontId="2" fillId="0" borderId="8" xfId="0" applyNumberFormat="1" applyFont="1" applyBorder="1" applyAlignment="1">
      <alignment vertical="center"/>
    </xf>
    <xf numFmtId="39" fontId="3" fillId="2" borderId="8" xfId="0" applyNumberFormat="1" applyFont="1" applyFill="1" applyBorder="1" applyAlignment="1"/>
    <xf numFmtId="39" fontId="3" fillId="0" borderId="8" xfId="0" applyNumberFormat="1" applyFont="1" applyBorder="1" applyAlignment="1">
      <alignment vertical="center" wrapText="1"/>
    </xf>
    <xf numFmtId="39" fontId="3" fillId="6" borderId="8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wrapText="1"/>
    </xf>
    <xf numFmtId="39" fontId="3" fillId="6" borderId="8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39" fontId="2" fillId="0" borderId="8" xfId="0" applyNumberFormat="1" applyFont="1" applyBorder="1" applyAlignment="1">
      <alignment vertical="center" wrapText="1"/>
    </xf>
    <xf numFmtId="0" fontId="3" fillId="5" borderId="8" xfId="2" applyFont="1" applyFill="1" applyBorder="1" applyAlignment="1">
      <alignment horizontal="left" vertical="center" wrapText="1"/>
    </xf>
    <xf numFmtId="0" fontId="3" fillId="6" borderId="8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9" fontId="2" fillId="0" borderId="8" xfId="2" applyNumberFormat="1" applyFont="1" applyFill="1" applyBorder="1" applyAlignment="1"/>
    <xf numFmtId="39" fontId="2" fillId="0" borderId="8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left" vertical="center"/>
    </xf>
    <xf numFmtId="39" fontId="3" fillId="7" borderId="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/>
    </xf>
    <xf numFmtId="39" fontId="3" fillId="0" borderId="8" xfId="0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left" vertical="center" wrapText="1"/>
    </xf>
    <xf numFmtId="0" fontId="2" fillId="8" borderId="7" xfId="2" applyFont="1" applyFill="1" applyBorder="1" applyAlignment="1">
      <alignment horizontal="center"/>
    </xf>
    <xf numFmtId="39" fontId="2" fillId="8" borderId="8" xfId="2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39" fontId="3" fillId="7" borderId="8" xfId="0" applyNumberFormat="1" applyFont="1" applyFill="1" applyBorder="1" applyAlignment="1">
      <alignment horizontal="center" vertical="center"/>
    </xf>
    <xf numFmtId="39" fontId="3" fillId="7" borderId="8" xfId="0" applyNumberFormat="1" applyFont="1" applyFill="1" applyBorder="1" applyAlignment="1">
      <alignment horizontal="left" vertical="center" wrapText="1"/>
    </xf>
    <xf numFmtId="49" fontId="3" fillId="5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/>
    </xf>
    <xf numFmtId="0" fontId="3" fillId="7" borderId="8" xfId="2" applyFont="1" applyFill="1" applyBorder="1" applyAlignment="1">
      <alignment horizontal="left" wrapText="1"/>
    </xf>
    <xf numFmtId="49" fontId="3" fillId="4" borderId="7" xfId="2" applyNumberFormat="1" applyFont="1" applyFill="1" applyBorder="1" applyAlignment="1">
      <alignment horizontal="center"/>
    </xf>
    <xf numFmtId="0" fontId="3" fillId="4" borderId="8" xfId="2" applyFont="1" applyFill="1" applyBorder="1" applyAlignment="1">
      <alignment wrapText="1"/>
    </xf>
    <xf numFmtId="39" fontId="3" fillId="6" borderId="8" xfId="0" applyNumberFormat="1" applyFont="1" applyFill="1" applyBorder="1" applyAlignment="1"/>
    <xf numFmtId="49" fontId="3" fillId="7" borderId="7" xfId="2" applyNumberFormat="1" applyFont="1" applyFill="1" applyBorder="1" applyAlignment="1">
      <alignment horizontal="center"/>
    </xf>
    <xf numFmtId="0" fontId="3" fillId="7" borderId="8" xfId="2" applyFont="1" applyFill="1" applyBorder="1" applyAlignment="1">
      <alignment horizontal="left" vertical="center" wrapText="1"/>
    </xf>
    <xf numFmtId="49" fontId="3" fillId="0" borderId="7" xfId="2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left" vertical="center" wrapText="1"/>
    </xf>
    <xf numFmtId="0" fontId="2" fillId="3" borderId="7" xfId="0" applyFont="1" applyFill="1" applyBorder="1" applyAlignment="1"/>
    <xf numFmtId="0" fontId="2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/>
    </xf>
    <xf numFmtId="39" fontId="3" fillId="3" borderId="10" xfId="0" applyNumberFormat="1" applyFont="1" applyFill="1" applyBorder="1" applyAlignment="1">
      <alignment horizontal="center"/>
    </xf>
    <xf numFmtId="39" fontId="3" fillId="2" borderId="0" xfId="1" applyNumberFormat="1" applyFont="1" applyFill="1" applyBorder="1" applyAlignment="1"/>
    <xf numFmtId="39" fontId="2" fillId="0" borderId="0" xfId="1" applyNumberFormat="1" applyFont="1" applyFill="1" applyBorder="1" applyAlignment="1"/>
    <xf numFmtId="39" fontId="3" fillId="2" borderId="7" xfId="1" applyNumberFormat="1" applyFont="1" applyFill="1" applyBorder="1" applyAlignment="1"/>
    <xf numFmtId="39" fontId="2" fillId="0" borderId="7" xfId="1" applyNumberFormat="1" applyFont="1" applyFill="1" applyBorder="1" applyAlignment="1"/>
    <xf numFmtId="39" fontId="3" fillId="0" borderId="7" xfId="1" applyNumberFormat="1" applyFont="1" applyFill="1" applyBorder="1" applyAlignment="1"/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781051</xdr:colOff>
      <xdr:row>0</xdr:row>
      <xdr:rowOff>0</xdr:rowOff>
    </xdr:from>
    <xdr:to>
      <xdr:col>6</xdr:col>
      <xdr:colOff>676275</xdr:colOff>
      <xdr:row>4</xdr:row>
      <xdr:rowOff>97930</xdr:rowOff>
    </xdr:to>
    <xdr:pic>
      <xdr:nvPicPr>
        <xdr:cNvPr id="2" name="Imagen 1" descr="Tribunal Electoral Superior | TSE - Servicio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0"/>
        <a:stretch/>
      </xdr:blipFill>
      <xdr:spPr bwMode="auto">
        <a:xfrm>
          <a:off x="7562851" y="0"/>
          <a:ext cx="866774" cy="77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V313"/>
  <sheetViews>
    <sheetView tabSelected="1" topLeftCell="A214" workbookViewId="0">
      <selection activeCell="C303" sqref="C303"/>
    </sheetView>
  </sheetViews>
  <sheetFormatPr baseColWidth="10" defaultRowHeight="12.75" x14ac:dyDescent="0.2"/>
  <cols>
    <col min="1" max="1" width="4.5703125" style="1" customWidth="1"/>
    <col min="2" max="2" width="13.28515625" style="1" customWidth="1"/>
    <col min="3" max="3" width="51.42578125" style="1" customWidth="1"/>
    <col min="4" max="4" width="17.85546875" style="1" customWidth="1"/>
    <col min="5" max="12" width="14.5703125" style="1" customWidth="1"/>
    <col min="13" max="13" width="16.42578125" style="1" customWidth="1"/>
    <col min="14" max="14" width="16.7109375" style="1" customWidth="1"/>
    <col min="15" max="15" width="16.85546875" style="1" bestFit="1" customWidth="1"/>
    <col min="16" max="16" width="14.85546875" style="1" bestFit="1" customWidth="1"/>
    <col min="17" max="17" width="15.42578125" style="1" bestFit="1" customWidth="1"/>
    <col min="18" max="18" width="16.5703125" style="1" bestFit="1" customWidth="1"/>
    <col min="19" max="19" width="14.85546875" style="1" bestFit="1" customWidth="1"/>
    <col min="20" max="20" width="13.85546875" style="1" bestFit="1" customWidth="1"/>
    <col min="21" max="16384" width="11.42578125" style="1"/>
  </cols>
  <sheetData>
    <row r="4" spans="2:16" ht="15" x14ac:dyDescent="0.25">
      <c r="G4" s="80"/>
    </row>
    <row r="5" spans="2:16" ht="15" customHeight="1" x14ac:dyDescent="0.2">
      <c r="B5" s="162" t="s">
        <v>385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2:16" ht="15" customHeight="1" x14ac:dyDescent="0.2">
      <c r="B6" s="162" t="s">
        <v>386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6" ht="15" customHeight="1" x14ac:dyDescent="0.2">
      <c r="B7" s="162" t="s">
        <v>387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</row>
    <row r="8" spans="2:16" ht="15" customHeight="1" x14ac:dyDescent="0.2">
      <c r="B8" s="162" t="s">
        <v>388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2:16" ht="7.5" customHeight="1" x14ac:dyDescent="0.2">
      <c r="L9" s="2"/>
      <c r="M9" s="79">
        <f>+M7-M12</f>
        <v>-97224907.704721451</v>
      </c>
    </row>
    <row r="10" spans="2:16" x14ac:dyDescent="0.2">
      <c r="B10" s="81"/>
      <c r="C10" s="82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2:16" ht="30" customHeight="1" x14ac:dyDescent="0.2">
      <c r="B11" s="8" t="s">
        <v>0</v>
      </c>
      <c r="C11" s="82" t="s">
        <v>1</v>
      </c>
      <c r="D11" s="6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7" t="s">
        <v>8</v>
      </c>
      <c r="K11" s="7" t="s">
        <v>9</v>
      </c>
      <c r="L11" s="7" t="s">
        <v>10</v>
      </c>
      <c r="M11" s="7" t="s">
        <v>380</v>
      </c>
      <c r="N11" s="7" t="s">
        <v>11</v>
      </c>
    </row>
    <row r="12" spans="2:16" ht="15.75" customHeight="1" x14ac:dyDescent="0.2">
      <c r="B12" s="83">
        <v>11</v>
      </c>
      <c r="C12" s="84" t="s">
        <v>12</v>
      </c>
      <c r="D12" s="9">
        <f t="shared" ref="D12:M12" si="0">+D13+D226+D244+D263+D281</f>
        <v>1193399381</v>
      </c>
      <c r="E12" s="9">
        <f>+E13+E226+E244+E263+E281</f>
        <v>62391657.117546603</v>
      </c>
      <c r="F12" s="9">
        <f t="shared" si="0"/>
        <v>80242069.667600006</v>
      </c>
      <c r="G12" s="9">
        <f t="shared" si="0"/>
        <v>91029219.024218515</v>
      </c>
      <c r="H12" s="9">
        <f t="shared" si="0"/>
        <v>71839037.60514316</v>
      </c>
      <c r="I12" s="9">
        <f t="shared" si="0"/>
        <v>82528071.718080893</v>
      </c>
      <c r="J12" s="9">
        <f t="shared" si="0"/>
        <v>91956551.653099999</v>
      </c>
      <c r="K12" s="9">
        <f t="shared" si="0"/>
        <v>101951178.24831219</v>
      </c>
      <c r="L12" s="9">
        <f t="shared" si="0"/>
        <v>61223754.032416344</v>
      </c>
      <c r="M12" s="9">
        <f t="shared" si="0"/>
        <v>97224907.704721451</v>
      </c>
      <c r="N12" s="9">
        <f>+N13+N226+N244+N263+N281</f>
        <v>740386446.77113914</v>
      </c>
      <c r="O12" s="10"/>
      <c r="P12" s="11"/>
    </row>
    <row r="13" spans="2:16" ht="12.75" customHeight="1" x14ac:dyDescent="0.2">
      <c r="B13" s="85" t="s">
        <v>13</v>
      </c>
      <c r="C13" s="86" t="s">
        <v>14</v>
      </c>
      <c r="D13" s="12">
        <f t="shared" ref="D13:N13" si="1">+D14+D203+D221</f>
        <v>912192254</v>
      </c>
      <c r="E13" s="12">
        <f t="shared" si="1"/>
        <v>42018822.826020002</v>
      </c>
      <c r="F13" s="12">
        <f t="shared" si="1"/>
        <v>59831507.527599998</v>
      </c>
      <c r="G13" s="12">
        <f t="shared" si="1"/>
        <v>70714295.72104916</v>
      </c>
      <c r="H13" s="12">
        <f t="shared" si="1"/>
        <v>51503689.671841972</v>
      </c>
      <c r="I13" s="12">
        <f t="shared" si="1"/>
        <v>62353336.828799993</v>
      </c>
      <c r="J13" s="12">
        <f t="shared" si="1"/>
        <v>73240891.680799991</v>
      </c>
      <c r="K13" s="12">
        <f t="shared" si="1"/>
        <v>79341185.941038191</v>
      </c>
      <c r="L13" s="12">
        <f t="shared" si="1"/>
        <v>40609524.493322194</v>
      </c>
      <c r="M13" s="12">
        <f>+M14+M203+M221</f>
        <v>76499047.937700003</v>
      </c>
      <c r="N13" s="12">
        <f t="shared" si="1"/>
        <v>556112302.62817156</v>
      </c>
      <c r="O13" s="13"/>
    </row>
    <row r="14" spans="2:16" ht="16.5" customHeight="1" x14ac:dyDescent="0.2">
      <c r="B14" s="87" t="s">
        <v>15</v>
      </c>
      <c r="C14" s="88" t="s">
        <v>16</v>
      </c>
      <c r="D14" s="14">
        <f>+D15+D53+D119+D181+D186</f>
        <v>799619284</v>
      </c>
      <c r="E14" s="14">
        <f>+E15+E53+E119+E181+E186</f>
        <v>41571298.998108</v>
      </c>
      <c r="F14" s="14">
        <f t="shared" ref="F14:N14" si="2">+F15+F53+F119+F181+F186</f>
        <v>47380440.8248</v>
      </c>
      <c r="G14" s="14">
        <f t="shared" si="2"/>
        <v>40826532.108249165</v>
      </c>
      <c r="H14" s="14">
        <f t="shared" si="2"/>
        <v>42918784.158241972</v>
      </c>
      <c r="I14" s="14">
        <f t="shared" si="2"/>
        <v>43091953.737999991</v>
      </c>
      <c r="J14" s="14">
        <f t="shared" si="2"/>
        <v>40950673.770800002</v>
      </c>
      <c r="K14" s="14">
        <f t="shared" si="2"/>
        <v>59186589.46938359</v>
      </c>
      <c r="L14" s="14">
        <f t="shared" si="2"/>
        <v>39856809.777369194</v>
      </c>
      <c r="M14" s="14">
        <f>+M15+M53+M119+M181+M186</f>
        <v>57984573.971699998</v>
      </c>
      <c r="N14" s="14">
        <f t="shared" si="2"/>
        <v>413767656.81665194</v>
      </c>
      <c r="O14" s="2"/>
    </row>
    <row r="15" spans="2:16" ht="20.25" customHeight="1" x14ac:dyDescent="0.2">
      <c r="B15" s="89">
        <v>21</v>
      </c>
      <c r="C15" s="90" t="s">
        <v>17</v>
      </c>
      <c r="D15" s="15">
        <f>+D16+D30+D35+D42+D48</f>
        <v>477284812</v>
      </c>
      <c r="E15" s="15">
        <f>+E16+E30+E35+E42+E48</f>
        <v>29183635.469490442</v>
      </c>
      <c r="F15" s="15">
        <f t="shared" ref="F15:L15" si="3">+F16+F30+F35+F42+F48</f>
        <v>29006297.872000001</v>
      </c>
      <c r="G15" s="15">
        <f t="shared" si="3"/>
        <v>29605393.038963765</v>
      </c>
      <c r="H15" s="15">
        <f t="shared" si="3"/>
        <v>27120519.435041979</v>
      </c>
      <c r="I15" s="15">
        <f t="shared" si="3"/>
        <v>30675514.639999989</v>
      </c>
      <c r="J15" s="15">
        <f t="shared" si="3"/>
        <v>29403091.150000002</v>
      </c>
      <c r="K15" s="15">
        <f t="shared" si="3"/>
        <v>35498850.226383589</v>
      </c>
      <c r="L15" s="15">
        <f t="shared" si="3"/>
        <v>31900634.984609194</v>
      </c>
      <c r="M15" s="15">
        <f>+M16+M30+M35+M42+M48</f>
        <v>29131451.068499997</v>
      </c>
      <c r="N15" s="15">
        <f>+N16+N30+N35+N42+N48</f>
        <v>271525387.88498896</v>
      </c>
      <c r="O15" s="16"/>
      <c r="P15" s="2"/>
    </row>
    <row r="16" spans="2:16" ht="12.75" customHeight="1" x14ac:dyDescent="0.2">
      <c r="B16" s="91">
        <v>211</v>
      </c>
      <c r="C16" s="92" t="s">
        <v>18</v>
      </c>
      <c r="D16" s="17">
        <f t="shared" ref="D16:L16" si="4">+D17+D19+D22+D24+D26+D28</f>
        <v>328318784</v>
      </c>
      <c r="E16" s="17">
        <f t="shared" si="4"/>
        <v>20419484.413282599</v>
      </c>
      <c r="F16" s="17">
        <f t="shared" si="4"/>
        <v>19834044.706999999</v>
      </c>
      <c r="G16" s="17">
        <f t="shared" si="4"/>
        <v>20743748.073451776</v>
      </c>
      <c r="H16" s="17">
        <f t="shared" si="4"/>
        <v>18615675.402514983</v>
      </c>
      <c r="I16" s="17">
        <f t="shared" si="4"/>
        <v>21437805.34</v>
      </c>
      <c r="J16" s="17">
        <f t="shared" si="4"/>
        <v>20944337.010000002</v>
      </c>
      <c r="K16" s="17">
        <f t="shared" si="4"/>
        <v>24008818.768999994</v>
      </c>
      <c r="L16" s="17">
        <f t="shared" si="4"/>
        <v>23014737.2685</v>
      </c>
      <c r="M16" s="17">
        <f>+M17+M19+M22+M24+M26+M28</f>
        <v>19679928.618499998</v>
      </c>
      <c r="N16" s="17">
        <f>+N17+N19+N22+N24+N26+N28</f>
        <v>188698579.60224935</v>
      </c>
    </row>
    <row r="17" spans="2:22" ht="12.75" customHeight="1" x14ac:dyDescent="0.2">
      <c r="B17" s="93">
        <v>2111</v>
      </c>
      <c r="C17" s="94" t="s">
        <v>19</v>
      </c>
      <c r="D17" s="18">
        <f t="shared" ref="D17:N17" si="5">+D18</f>
        <v>198945207</v>
      </c>
      <c r="E17" s="18">
        <f t="shared" si="5"/>
        <v>15217245.146499997</v>
      </c>
      <c r="F17" s="18">
        <f t="shared" si="5"/>
        <v>15245609.086999999</v>
      </c>
      <c r="G17" s="18">
        <f t="shared" si="5"/>
        <v>15132413.324190125</v>
      </c>
      <c r="H17" s="18">
        <f t="shared" si="5"/>
        <v>15132100.46737425</v>
      </c>
      <c r="I17" s="18">
        <f t="shared" si="5"/>
        <v>15371543.48</v>
      </c>
      <c r="J17" s="18">
        <f t="shared" si="5"/>
        <v>15040013.990000002</v>
      </c>
      <c r="K17" s="18">
        <f t="shared" si="5"/>
        <v>15748581.188999994</v>
      </c>
      <c r="L17" s="18">
        <f t="shared" si="5"/>
        <v>15391592.248500001</v>
      </c>
      <c r="M17" s="18">
        <f>+M18</f>
        <v>15474285.308499999</v>
      </c>
      <c r="N17" s="18">
        <f t="shared" si="5"/>
        <v>137753384.24106437</v>
      </c>
      <c r="O17" s="1" t="s">
        <v>383</v>
      </c>
    </row>
    <row r="18" spans="2:22" ht="17.25" customHeight="1" x14ac:dyDescent="0.2">
      <c r="B18" s="95" t="s">
        <v>20</v>
      </c>
      <c r="C18" s="96" t="s">
        <v>21</v>
      </c>
      <c r="D18" s="19">
        <v>198945207</v>
      </c>
      <c r="E18" s="19">
        <v>15217245.146499997</v>
      </c>
      <c r="F18" s="19">
        <v>15245609.086999999</v>
      </c>
      <c r="G18" s="19">
        <v>15132413.324190125</v>
      </c>
      <c r="H18" s="19">
        <v>15132100.46737425</v>
      </c>
      <c r="I18" s="19">
        <v>15371543.48</v>
      </c>
      <c r="J18" s="19">
        <v>15040013.990000002</v>
      </c>
      <c r="K18" s="19">
        <v>15748581.188999994</v>
      </c>
      <c r="L18" s="20">
        <v>15391592.248500001</v>
      </c>
      <c r="M18" s="20">
        <v>15474285.308499999</v>
      </c>
      <c r="N18" s="19">
        <f>SUM(E18:M18)</f>
        <v>137753384.24106437</v>
      </c>
      <c r="O18" s="21"/>
      <c r="P18" s="22"/>
      <c r="Q18" s="22"/>
      <c r="R18" s="22"/>
      <c r="S18" s="22"/>
      <c r="T18" s="22"/>
      <c r="U18" s="22"/>
      <c r="V18" s="22"/>
    </row>
    <row r="19" spans="2:22" ht="12.75" customHeight="1" x14ac:dyDescent="0.2">
      <c r="B19" s="93">
        <v>2112</v>
      </c>
      <c r="C19" s="97" t="s">
        <v>22</v>
      </c>
      <c r="D19" s="18">
        <f t="shared" ref="D19:N19" si="6">SUM(D20:D21)</f>
        <v>6000000</v>
      </c>
      <c r="E19" s="18">
        <f t="shared" si="6"/>
        <v>431016.0267826023</v>
      </c>
      <c r="F19" s="18">
        <f t="shared" si="6"/>
        <v>434700</v>
      </c>
      <c r="G19" s="18">
        <f t="shared" si="6"/>
        <v>438000</v>
      </c>
      <c r="H19" s="18">
        <f t="shared" si="6"/>
        <v>445424.10442545707</v>
      </c>
      <c r="I19" s="18">
        <f t="shared" si="6"/>
        <v>384460.61</v>
      </c>
      <c r="J19" s="18">
        <f t="shared" si="6"/>
        <v>431000</v>
      </c>
      <c r="K19" s="18">
        <f t="shared" si="6"/>
        <v>442000</v>
      </c>
      <c r="L19" s="18">
        <f t="shared" si="6"/>
        <v>445200</v>
      </c>
      <c r="M19" s="18">
        <f>SUM(M20:M21)</f>
        <v>458000</v>
      </c>
      <c r="N19" s="18">
        <f t="shared" si="6"/>
        <v>3909800.7412080592</v>
      </c>
      <c r="P19" s="23"/>
      <c r="Q19" s="22"/>
      <c r="R19" s="24"/>
      <c r="S19" s="22"/>
      <c r="T19" s="22"/>
      <c r="U19" s="22"/>
      <c r="V19" s="22"/>
    </row>
    <row r="20" spans="2:22" ht="17.25" customHeight="1" x14ac:dyDescent="0.2">
      <c r="B20" s="95" t="s">
        <v>23</v>
      </c>
      <c r="C20" s="98" t="s">
        <v>24</v>
      </c>
      <c r="D20" s="19">
        <v>1000000</v>
      </c>
      <c r="E20" s="19" t="s">
        <v>382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f t="shared" ref="N20:N21" si="7">SUM(E20:M20)</f>
        <v>0</v>
      </c>
      <c r="O20" s="25"/>
      <c r="P20" s="23"/>
      <c r="Q20" s="22"/>
      <c r="R20" s="21"/>
      <c r="S20" s="22"/>
      <c r="T20" s="22"/>
      <c r="U20" s="22"/>
      <c r="V20" s="22"/>
    </row>
    <row r="21" spans="2:22" ht="16.5" customHeight="1" x14ac:dyDescent="0.2">
      <c r="B21" s="95" t="s">
        <v>25</v>
      </c>
      <c r="C21" s="98" t="s">
        <v>26</v>
      </c>
      <c r="D21" s="19">
        <v>5000000</v>
      </c>
      <c r="E21" s="19">
        <v>431016.0267826023</v>
      </c>
      <c r="F21" s="19">
        <v>434700</v>
      </c>
      <c r="G21" s="19">
        <v>438000</v>
      </c>
      <c r="H21" s="19">
        <v>445424.10442545707</v>
      </c>
      <c r="I21" s="19">
        <v>384460.61</v>
      </c>
      <c r="J21" s="19">
        <v>431000</v>
      </c>
      <c r="K21" s="19">
        <v>442000</v>
      </c>
      <c r="L21" s="19">
        <v>445200</v>
      </c>
      <c r="M21" s="19">
        <v>458000</v>
      </c>
      <c r="N21" s="19">
        <f t="shared" si="7"/>
        <v>3909800.7412080592</v>
      </c>
      <c r="O21" s="26"/>
      <c r="P21" s="23"/>
      <c r="Q21" s="22"/>
      <c r="R21" s="21"/>
      <c r="S21" s="22"/>
      <c r="T21" s="22"/>
      <c r="U21" s="22"/>
      <c r="V21" s="22"/>
    </row>
    <row r="22" spans="2:22" ht="13.5" customHeight="1" x14ac:dyDescent="0.2">
      <c r="B22" s="93">
        <v>2113</v>
      </c>
      <c r="C22" s="97" t="s">
        <v>27</v>
      </c>
      <c r="D22" s="18">
        <f t="shared" ref="D22:N22" si="8">+D23</f>
        <v>100000</v>
      </c>
      <c r="E22" s="18">
        <f t="shared" si="8"/>
        <v>0</v>
      </c>
      <c r="F22" s="18">
        <f t="shared" si="8"/>
        <v>0</v>
      </c>
      <c r="G22" s="18">
        <f t="shared" si="8"/>
        <v>0</v>
      </c>
      <c r="H22" s="18">
        <f t="shared" si="8"/>
        <v>0</v>
      </c>
      <c r="I22" s="18">
        <f t="shared" si="8"/>
        <v>0</v>
      </c>
      <c r="J22" s="18">
        <f t="shared" si="8"/>
        <v>0</v>
      </c>
      <c r="K22" s="18">
        <f t="shared" si="8"/>
        <v>0</v>
      </c>
      <c r="L22" s="18">
        <f t="shared" si="8"/>
        <v>0</v>
      </c>
      <c r="M22" s="18">
        <f>+M23</f>
        <v>0</v>
      </c>
      <c r="N22" s="18">
        <f t="shared" si="8"/>
        <v>0</v>
      </c>
      <c r="O22" s="26"/>
      <c r="P22" s="23"/>
      <c r="Q22" s="27"/>
      <c r="R22" s="21"/>
      <c r="S22" s="22"/>
      <c r="T22" s="22"/>
      <c r="U22" s="22"/>
      <c r="V22" s="22"/>
    </row>
    <row r="23" spans="2:22" ht="16.5" customHeight="1" x14ac:dyDescent="0.2">
      <c r="B23" s="95" t="s">
        <v>28</v>
      </c>
      <c r="C23" s="99" t="s">
        <v>27</v>
      </c>
      <c r="D23" s="28">
        <v>100000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f>SUM(E23:M23)</f>
        <v>0</v>
      </c>
      <c r="O23" s="26" t="s">
        <v>384</v>
      </c>
      <c r="P23" s="23"/>
      <c r="Q23" s="27"/>
      <c r="R23" s="21"/>
      <c r="S23" s="22"/>
      <c r="T23" s="22"/>
      <c r="U23" s="22"/>
      <c r="V23" s="22"/>
    </row>
    <row r="24" spans="2:22" ht="17.25" customHeight="1" x14ac:dyDescent="0.2">
      <c r="B24" s="93">
        <v>2114</v>
      </c>
      <c r="C24" s="100" t="s">
        <v>29</v>
      </c>
      <c r="D24" s="18">
        <f t="shared" ref="D24:N24" si="9">+D25</f>
        <v>17500000</v>
      </c>
      <c r="E24" s="18">
        <f t="shared" si="9"/>
        <v>0</v>
      </c>
      <c r="F24" s="18">
        <f t="shared" si="9"/>
        <v>0</v>
      </c>
      <c r="G24" s="18">
        <f t="shared" si="9"/>
        <v>0</v>
      </c>
      <c r="H24" s="18">
        <f t="shared" si="9"/>
        <v>20752.11</v>
      </c>
      <c r="I24" s="18">
        <f t="shared" si="9"/>
        <v>128198.32999999999</v>
      </c>
      <c r="J24" s="18">
        <f t="shared" si="9"/>
        <v>145448.88</v>
      </c>
      <c r="K24" s="18">
        <f t="shared" si="9"/>
        <v>25788.37</v>
      </c>
      <c r="L24" s="18">
        <f t="shared" si="9"/>
        <v>0</v>
      </c>
      <c r="M24" s="18">
        <f>+M25</f>
        <v>39617.67</v>
      </c>
      <c r="N24" s="18">
        <f t="shared" si="9"/>
        <v>359805.36</v>
      </c>
      <c r="O24" s="26"/>
      <c r="P24" s="23"/>
      <c r="Q24" s="27"/>
      <c r="R24" s="21"/>
      <c r="S24" s="22"/>
      <c r="T24" s="22"/>
      <c r="U24" s="22"/>
      <c r="V24" s="22"/>
    </row>
    <row r="25" spans="2:22" ht="17.25" customHeight="1" x14ac:dyDescent="0.2">
      <c r="B25" s="95" t="s">
        <v>30</v>
      </c>
      <c r="C25" s="96" t="s">
        <v>31</v>
      </c>
      <c r="D25" s="19">
        <v>17500000</v>
      </c>
      <c r="E25" s="19">
        <v>0</v>
      </c>
      <c r="F25" s="19">
        <v>0</v>
      </c>
      <c r="G25" s="19">
        <v>0</v>
      </c>
      <c r="H25" s="19">
        <v>20752.11</v>
      </c>
      <c r="I25" s="19">
        <v>128198.32999999999</v>
      </c>
      <c r="J25" s="19">
        <v>145448.88</v>
      </c>
      <c r="K25" s="20">
        <v>25788.37</v>
      </c>
      <c r="L25" s="19">
        <v>0</v>
      </c>
      <c r="M25" s="19">
        <v>39617.67</v>
      </c>
      <c r="N25" s="19">
        <f>SUM(E25:M25)</f>
        <v>359805.36</v>
      </c>
      <c r="O25" s="22"/>
      <c r="P25" s="22"/>
      <c r="Q25" s="24"/>
      <c r="R25" s="29"/>
      <c r="S25" s="27"/>
      <c r="T25" s="27"/>
      <c r="U25" s="22"/>
      <c r="V25" s="22"/>
    </row>
    <row r="26" spans="2:22" ht="16.5" customHeight="1" x14ac:dyDescent="0.2">
      <c r="B26" s="93">
        <v>2115</v>
      </c>
      <c r="C26" s="94" t="s">
        <v>32</v>
      </c>
      <c r="D26" s="18">
        <f t="shared" ref="D26:L26" si="10">+D27</f>
        <v>60416207</v>
      </c>
      <c r="E26" s="18">
        <f t="shared" si="10"/>
        <v>3557887.45</v>
      </c>
      <c r="F26" s="18">
        <f t="shared" si="10"/>
        <v>574535.28</v>
      </c>
      <c r="G26" s="18">
        <f t="shared" si="10"/>
        <v>3267149.4554683892</v>
      </c>
      <c r="H26" s="18">
        <f t="shared" si="10"/>
        <v>359513.36409783107</v>
      </c>
      <c r="I26" s="18">
        <f t="shared" si="10"/>
        <v>3269837.55</v>
      </c>
      <c r="J26" s="18">
        <f t="shared" si="10"/>
        <v>1996541.42</v>
      </c>
      <c r="K26" s="18">
        <f t="shared" si="10"/>
        <v>779437.77</v>
      </c>
      <c r="L26" s="18">
        <f t="shared" si="10"/>
        <v>803056.91</v>
      </c>
      <c r="M26" s="18">
        <f>+M27</f>
        <v>407433.32</v>
      </c>
      <c r="N26" s="18">
        <f>+N27</f>
        <v>15015392.519566221</v>
      </c>
      <c r="O26" s="22"/>
      <c r="P26" s="22"/>
      <c r="Q26" s="24"/>
      <c r="R26" s="22"/>
      <c r="S26" s="22"/>
      <c r="T26" s="22"/>
      <c r="U26" s="22"/>
      <c r="V26" s="22"/>
    </row>
    <row r="27" spans="2:22" ht="18" customHeight="1" x14ac:dyDescent="0.2">
      <c r="B27" s="95" t="s">
        <v>33</v>
      </c>
      <c r="C27" s="96" t="s">
        <v>34</v>
      </c>
      <c r="D27" s="19">
        <v>60416207</v>
      </c>
      <c r="E27" s="19">
        <v>3557887.45</v>
      </c>
      <c r="F27" s="19">
        <v>574535.28</v>
      </c>
      <c r="G27" s="19">
        <v>3267149.4554683892</v>
      </c>
      <c r="H27" s="19">
        <v>359513.36409783107</v>
      </c>
      <c r="I27" s="19">
        <v>3269837.55</v>
      </c>
      <c r="J27" s="19">
        <v>1996541.42</v>
      </c>
      <c r="K27" s="20">
        <v>779437.77</v>
      </c>
      <c r="L27" s="20">
        <v>803056.91</v>
      </c>
      <c r="M27" s="20">
        <v>407433.32</v>
      </c>
      <c r="N27" s="19">
        <f>SUM(E27:M27)</f>
        <v>15015392.519566221</v>
      </c>
      <c r="O27" s="30"/>
      <c r="P27" s="23"/>
      <c r="Q27" s="24"/>
      <c r="R27" s="27"/>
      <c r="S27" s="22"/>
      <c r="T27" s="22"/>
      <c r="U27" s="22"/>
      <c r="V27" s="22"/>
    </row>
    <row r="28" spans="2:22" ht="12.75" customHeight="1" x14ac:dyDescent="0.2">
      <c r="B28" s="93">
        <v>2116</v>
      </c>
      <c r="C28" s="100" t="s">
        <v>35</v>
      </c>
      <c r="D28" s="18">
        <f t="shared" ref="D28:N28" si="11">+D29</f>
        <v>45357370</v>
      </c>
      <c r="E28" s="18">
        <f t="shared" si="11"/>
        <v>1213335.79</v>
      </c>
      <c r="F28" s="18">
        <f t="shared" si="11"/>
        <v>3579200.34</v>
      </c>
      <c r="G28" s="18">
        <f t="shared" si="11"/>
        <v>1906185.2937932624</v>
      </c>
      <c r="H28" s="18">
        <f t="shared" si="11"/>
        <v>2657885.3566174437</v>
      </c>
      <c r="I28" s="18">
        <f t="shared" si="11"/>
        <v>2283765.37</v>
      </c>
      <c r="J28" s="18">
        <f t="shared" si="11"/>
        <v>3331332.7199999997</v>
      </c>
      <c r="K28" s="18">
        <f t="shared" si="11"/>
        <v>7013011.4400000004</v>
      </c>
      <c r="L28" s="18">
        <f t="shared" si="11"/>
        <v>6374888.1100000003</v>
      </c>
      <c r="M28" s="18">
        <f>+M29</f>
        <v>3300592.32</v>
      </c>
      <c r="N28" s="18">
        <f t="shared" si="11"/>
        <v>31660196.740410704</v>
      </c>
      <c r="O28" s="30"/>
      <c r="P28" s="23"/>
      <c r="Q28" s="22"/>
      <c r="R28" s="27"/>
      <c r="S28" s="22"/>
      <c r="T28" s="22"/>
      <c r="U28" s="22"/>
      <c r="V28" s="22"/>
    </row>
    <row r="29" spans="2:22" ht="12.75" customHeight="1" x14ac:dyDescent="0.2">
      <c r="B29" s="95" t="s">
        <v>36</v>
      </c>
      <c r="C29" s="96" t="s">
        <v>35</v>
      </c>
      <c r="D29" s="19">
        <v>45357370</v>
      </c>
      <c r="E29" s="19">
        <v>1213335.79</v>
      </c>
      <c r="F29" s="19">
        <v>3579200.34</v>
      </c>
      <c r="G29" s="19">
        <v>1906185.2937932624</v>
      </c>
      <c r="H29" s="19">
        <v>2657885.3566174437</v>
      </c>
      <c r="I29" s="19">
        <v>2283765.37</v>
      </c>
      <c r="J29" s="19">
        <v>3331332.7199999997</v>
      </c>
      <c r="K29" s="20">
        <v>7013011.4400000004</v>
      </c>
      <c r="L29" s="20">
        <v>6374888.1100000003</v>
      </c>
      <c r="M29" s="20">
        <v>3300592.32</v>
      </c>
      <c r="N29" s="19">
        <f>SUM(E29:M29)</f>
        <v>31660196.740410704</v>
      </c>
      <c r="O29" s="30"/>
      <c r="P29" s="23"/>
      <c r="Q29" s="24"/>
      <c r="R29" s="27"/>
      <c r="S29" s="22"/>
      <c r="T29" s="22"/>
      <c r="U29" s="22"/>
      <c r="V29" s="22"/>
    </row>
    <row r="30" spans="2:22" ht="12.75" customHeight="1" x14ac:dyDescent="0.2">
      <c r="B30" s="91">
        <v>212</v>
      </c>
      <c r="C30" s="101" t="s">
        <v>37</v>
      </c>
      <c r="D30" s="17">
        <f t="shared" ref="D30:L30" si="12">+D31</f>
        <v>45800000</v>
      </c>
      <c r="E30" s="17">
        <f t="shared" si="12"/>
        <v>3743304.149999992</v>
      </c>
      <c r="F30" s="17">
        <f t="shared" si="12"/>
        <v>4165505.1500000004</v>
      </c>
      <c r="G30" s="17">
        <f t="shared" si="12"/>
        <v>3609538.9199999915</v>
      </c>
      <c r="H30" s="17">
        <f t="shared" si="12"/>
        <v>3588186.3699999917</v>
      </c>
      <c r="I30" s="17">
        <f t="shared" si="12"/>
        <v>3651844.0799999917</v>
      </c>
      <c r="J30" s="17">
        <f t="shared" si="12"/>
        <v>3614589.14</v>
      </c>
      <c r="K30" s="17">
        <f t="shared" si="12"/>
        <v>3614589.1399999913</v>
      </c>
      <c r="L30" s="17">
        <f t="shared" si="12"/>
        <v>3614589.1399999913</v>
      </c>
      <c r="M30" s="17">
        <f>+M31</f>
        <v>4313168.53</v>
      </c>
      <c r="N30" s="17">
        <f>+N31</f>
        <v>33915314.619999953</v>
      </c>
      <c r="O30" s="31"/>
      <c r="P30" s="23"/>
      <c r="Q30" s="22"/>
      <c r="R30" s="27"/>
      <c r="S30" s="22"/>
      <c r="T30" s="22"/>
      <c r="U30" s="22"/>
      <c r="V30" s="22"/>
    </row>
    <row r="31" spans="2:22" ht="12.75" customHeight="1" x14ac:dyDescent="0.2">
      <c r="B31" s="93">
        <v>2122</v>
      </c>
      <c r="C31" s="100" t="s">
        <v>38</v>
      </c>
      <c r="D31" s="18">
        <f t="shared" ref="D31:N31" si="13">SUM(D32:D34)</f>
        <v>45800000</v>
      </c>
      <c r="E31" s="18">
        <f t="shared" si="13"/>
        <v>3743304.149999992</v>
      </c>
      <c r="F31" s="18">
        <f t="shared" si="13"/>
        <v>4165505.1500000004</v>
      </c>
      <c r="G31" s="18">
        <f t="shared" si="13"/>
        <v>3609538.9199999915</v>
      </c>
      <c r="H31" s="18">
        <f t="shared" si="13"/>
        <v>3588186.3699999917</v>
      </c>
      <c r="I31" s="18">
        <f t="shared" si="13"/>
        <v>3651844.0799999917</v>
      </c>
      <c r="J31" s="18">
        <f t="shared" si="13"/>
        <v>3614589.14</v>
      </c>
      <c r="K31" s="18">
        <f t="shared" si="13"/>
        <v>3614589.1399999913</v>
      </c>
      <c r="L31" s="18">
        <f t="shared" si="13"/>
        <v>3614589.1399999913</v>
      </c>
      <c r="M31" s="18">
        <f>SUM(M32:M34)</f>
        <v>4313168.53</v>
      </c>
      <c r="N31" s="18">
        <f t="shared" si="13"/>
        <v>33915314.619999953</v>
      </c>
      <c r="O31" s="31"/>
      <c r="P31" s="23"/>
      <c r="Q31" s="22"/>
      <c r="R31" s="22"/>
      <c r="S31" s="22"/>
      <c r="T31" s="22"/>
      <c r="U31" s="22"/>
      <c r="V31" s="22"/>
    </row>
    <row r="32" spans="2:22" ht="19.5" customHeight="1" x14ac:dyDescent="0.2">
      <c r="B32" s="95" t="s">
        <v>39</v>
      </c>
      <c r="C32" s="96" t="s">
        <v>40</v>
      </c>
      <c r="D32" s="19">
        <v>300000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f t="shared" ref="N32:N34" si="14">SUM(E32:M32)</f>
        <v>0</v>
      </c>
      <c r="O32" s="22"/>
      <c r="P32" s="22"/>
      <c r="Q32" s="22"/>
      <c r="R32" s="29"/>
      <c r="S32" s="27"/>
      <c r="T32" s="27"/>
      <c r="U32" s="22"/>
      <c r="V32" s="22"/>
    </row>
    <row r="33" spans="2:22" ht="18" customHeight="1" x14ac:dyDescent="0.2">
      <c r="B33" s="38" t="s">
        <v>41</v>
      </c>
      <c r="C33" s="102" t="s">
        <v>42</v>
      </c>
      <c r="D33" s="19">
        <v>45000000</v>
      </c>
      <c r="E33" s="19">
        <v>3723304.149999992</v>
      </c>
      <c r="F33" s="19">
        <v>3735505.1500000004</v>
      </c>
      <c r="G33" s="19">
        <v>3589538.9199999915</v>
      </c>
      <c r="H33" s="19">
        <v>3568186.3699999917</v>
      </c>
      <c r="I33" s="19">
        <v>3631844.0799999917</v>
      </c>
      <c r="J33" s="19">
        <v>3594589.14</v>
      </c>
      <c r="K33" s="20">
        <v>3594589.1399999913</v>
      </c>
      <c r="L33" s="20">
        <v>3594589.1399999913</v>
      </c>
      <c r="M33" s="20">
        <v>3594589.14</v>
      </c>
      <c r="N33" s="19">
        <f t="shared" si="14"/>
        <v>32626735.229999952</v>
      </c>
      <c r="O33" s="22"/>
      <c r="P33" s="22"/>
      <c r="Q33" s="22"/>
      <c r="R33" s="22"/>
      <c r="S33" s="22"/>
      <c r="T33" s="22"/>
      <c r="U33" s="22"/>
      <c r="V33" s="22"/>
    </row>
    <row r="34" spans="2:22" ht="18" customHeight="1" x14ac:dyDescent="0.2">
      <c r="B34" s="38" t="s">
        <v>43</v>
      </c>
      <c r="C34" s="102" t="s">
        <v>44</v>
      </c>
      <c r="D34" s="19">
        <v>500000</v>
      </c>
      <c r="E34" s="19">
        <v>20000</v>
      </c>
      <c r="F34" s="19">
        <v>430000</v>
      </c>
      <c r="G34" s="19">
        <v>20000</v>
      </c>
      <c r="H34" s="19">
        <v>20000</v>
      </c>
      <c r="I34" s="19">
        <v>20000</v>
      </c>
      <c r="J34" s="19">
        <v>20000</v>
      </c>
      <c r="K34" s="19">
        <v>20000</v>
      </c>
      <c r="L34" s="19">
        <v>20000</v>
      </c>
      <c r="M34" s="19">
        <v>718579.39</v>
      </c>
      <c r="N34" s="19">
        <f t="shared" si="14"/>
        <v>1288579.3900000001</v>
      </c>
      <c r="O34" s="22"/>
      <c r="P34" s="22"/>
      <c r="Q34" s="22"/>
      <c r="R34" s="22"/>
      <c r="S34" s="22"/>
      <c r="T34" s="22"/>
      <c r="U34" s="22"/>
      <c r="V34" s="22"/>
    </row>
    <row r="35" spans="2:22" ht="12.75" customHeight="1" x14ac:dyDescent="0.2">
      <c r="B35" s="37">
        <v>213</v>
      </c>
      <c r="C35" s="103" t="s">
        <v>45</v>
      </c>
      <c r="D35" s="17">
        <f t="shared" ref="D35:N35" si="15">+D36+D39</f>
        <v>14800000</v>
      </c>
      <c r="E35" s="17">
        <f t="shared" si="15"/>
        <v>1085753.53</v>
      </c>
      <c r="F35" s="17">
        <f t="shared" si="15"/>
        <v>1067465</v>
      </c>
      <c r="G35" s="17">
        <f t="shared" si="15"/>
        <v>1086215</v>
      </c>
      <c r="H35" s="17">
        <f t="shared" si="15"/>
        <v>1101015.3700000001</v>
      </c>
      <c r="I35" s="17">
        <f t="shared" si="15"/>
        <v>1103965</v>
      </c>
      <c r="J35" s="17">
        <f t="shared" si="15"/>
        <v>1085965</v>
      </c>
      <c r="K35" s="17">
        <f t="shared" si="15"/>
        <v>1127219.1299999999</v>
      </c>
      <c r="L35" s="17">
        <f t="shared" si="15"/>
        <v>1098965</v>
      </c>
      <c r="M35" s="17">
        <f>+M36+M39</f>
        <v>1130715</v>
      </c>
      <c r="N35" s="17">
        <f t="shared" si="15"/>
        <v>9887278.0300000012</v>
      </c>
      <c r="O35" s="30"/>
      <c r="P35" s="23"/>
      <c r="Q35" s="22"/>
      <c r="R35" s="32"/>
      <c r="S35" s="27"/>
      <c r="T35" s="27"/>
      <c r="U35" s="22"/>
      <c r="V35" s="22"/>
    </row>
    <row r="36" spans="2:22" ht="12.75" customHeight="1" x14ac:dyDescent="0.2">
      <c r="B36" s="104">
        <v>2131</v>
      </c>
      <c r="C36" s="105" t="s">
        <v>46</v>
      </c>
      <c r="D36" s="18">
        <f t="shared" ref="D36:N36" si="16">+D37+D38</f>
        <v>10500000</v>
      </c>
      <c r="E36" s="18">
        <f t="shared" si="16"/>
        <v>770194.78</v>
      </c>
      <c r="F36" s="18">
        <f t="shared" si="16"/>
        <v>751906.25</v>
      </c>
      <c r="G36" s="18">
        <f t="shared" si="16"/>
        <v>770656.25</v>
      </c>
      <c r="H36" s="18">
        <f t="shared" si="16"/>
        <v>785456.62</v>
      </c>
      <c r="I36" s="18">
        <f t="shared" si="16"/>
        <v>788406.25</v>
      </c>
      <c r="J36" s="18">
        <f t="shared" si="16"/>
        <v>770406.25</v>
      </c>
      <c r="K36" s="18">
        <f t="shared" si="16"/>
        <v>811660.38</v>
      </c>
      <c r="L36" s="18">
        <f t="shared" si="16"/>
        <v>783406.25</v>
      </c>
      <c r="M36" s="18">
        <f>+M37+M38</f>
        <v>815156.25</v>
      </c>
      <c r="N36" s="18">
        <f t="shared" si="16"/>
        <v>7047249.2800000003</v>
      </c>
      <c r="O36" s="22"/>
      <c r="P36" s="32"/>
      <c r="Q36" s="22"/>
      <c r="R36" s="22"/>
      <c r="S36" s="22"/>
      <c r="T36" s="22"/>
      <c r="U36" s="22"/>
      <c r="V36" s="22"/>
    </row>
    <row r="37" spans="2:22" ht="15" customHeight="1" x14ac:dyDescent="0.2">
      <c r="B37" s="38" t="s">
        <v>47</v>
      </c>
      <c r="C37" s="42" t="s">
        <v>48</v>
      </c>
      <c r="D37" s="19">
        <v>10000000</v>
      </c>
      <c r="E37" s="19">
        <v>770194.78</v>
      </c>
      <c r="F37" s="19">
        <v>751906.25</v>
      </c>
      <c r="G37" s="19">
        <v>770656.25</v>
      </c>
      <c r="H37" s="19">
        <v>785456.62</v>
      </c>
      <c r="I37" s="19">
        <v>788406.25</v>
      </c>
      <c r="J37" s="19">
        <v>770406.25</v>
      </c>
      <c r="K37" s="19">
        <v>811660.38</v>
      </c>
      <c r="L37" s="19">
        <v>783406.25</v>
      </c>
      <c r="M37" s="19">
        <v>815156.25</v>
      </c>
      <c r="N37" s="19">
        <f t="shared" ref="N37:N38" si="17">SUM(E37:M37)</f>
        <v>7047249.2800000003</v>
      </c>
      <c r="O37" s="22"/>
      <c r="P37" s="22"/>
      <c r="Q37" s="22"/>
      <c r="R37" s="22"/>
      <c r="S37" s="22"/>
      <c r="T37" s="22"/>
      <c r="U37" s="22"/>
      <c r="V37" s="22"/>
    </row>
    <row r="38" spans="2:22" ht="12.75" customHeight="1" x14ac:dyDescent="0.2">
      <c r="B38" s="38" t="s">
        <v>49</v>
      </c>
      <c r="C38" s="42" t="s">
        <v>50</v>
      </c>
      <c r="D38" s="19">
        <v>500000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f t="shared" si="17"/>
        <v>0</v>
      </c>
      <c r="O38" s="33"/>
      <c r="P38" s="23"/>
      <c r="Q38" s="22"/>
      <c r="R38" s="24"/>
      <c r="S38" s="22"/>
      <c r="T38" s="22"/>
      <c r="U38" s="22"/>
      <c r="V38" s="22"/>
    </row>
    <row r="39" spans="2:22" ht="12.75" customHeight="1" x14ac:dyDescent="0.2">
      <c r="B39" s="104">
        <v>2132</v>
      </c>
      <c r="C39" s="105" t="s">
        <v>51</v>
      </c>
      <c r="D39" s="18">
        <f t="shared" ref="D39:N39" si="18">+D40+D41</f>
        <v>4300000</v>
      </c>
      <c r="E39" s="18">
        <f t="shared" si="18"/>
        <v>315558.75</v>
      </c>
      <c r="F39" s="18">
        <f t="shared" si="18"/>
        <v>315558.75</v>
      </c>
      <c r="G39" s="18">
        <f t="shared" si="18"/>
        <v>315558.75</v>
      </c>
      <c r="H39" s="18">
        <f t="shared" si="18"/>
        <v>315558.75</v>
      </c>
      <c r="I39" s="18">
        <f t="shared" si="18"/>
        <v>315558.75</v>
      </c>
      <c r="J39" s="18">
        <f t="shared" si="18"/>
        <v>315558.75</v>
      </c>
      <c r="K39" s="18">
        <f t="shared" si="18"/>
        <v>315558.75</v>
      </c>
      <c r="L39" s="18">
        <f t="shared" si="18"/>
        <v>315558.75</v>
      </c>
      <c r="M39" s="18">
        <f t="shared" si="18"/>
        <v>315558.75</v>
      </c>
      <c r="N39" s="18">
        <f t="shared" si="18"/>
        <v>2840028.75</v>
      </c>
      <c r="O39" s="34"/>
      <c r="P39" s="23"/>
      <c r="Q39" s="22"/>
      <c r="R39" s="27"/>
      <c r="S39" s="22"/>
      <c r="T39" s="22"/>
      <c r="U39" s="22"/>
      <c r="V39" s="22"/>
    </row>
    <row r="40" spans="2:22" ht="12.75" customHeight="1" x14ac:dyDescent="0.2">
      <c r="B40" s="38" t="s">
        <v>52</v>
      </c>
      <c r="C40" s="42" t="s">
        <v>53</v>
      </c>
      <c r="D40" s="19">
        <v>3800000</v>
      </c>
      <c r="E40" s="19">
        <v>315558.75</v>
      </c>
      <c r="F40" s="19">
        <v>315558.75</v>
      </c>
      <c r="G40" s="19">
        <v>315558.75</v>
      </c>
      <c r="H40" s="19">
        <v>315558.75</v>
      </c>
      <c r="I40" s="19">
        <v>315558.75</v>
      </c>
      <c r="J40" s="19">
        <v>315558.75</v>
      </c>
      <c r="K40" s="20">
        <v>315558.75</v>
      </c>
      <c r="L40" s="20">
        <v>315558.75</v>
      </c>
      <c r="M40" s="20">
        <v>315558.75</v>
      </c>
      <c r="N40" s="19">
        <f t="shared" ref="N40:N41" si="19">SUM(E40:M40)</f>
        <v>2840028.75</v>
      </c>
      <c r="O40" s="22"/>
      <c r="P40" s="32"/>
      <c r="Q40" s="22"/>
      <c r="R40" s="29"/>
      <c r="S40" s="27"/>
      <c r="T40" s="27"/>
      <c r="U40" s="22"/>
      <c r="V40" s="22"/>
    </row>
    <row r="41" spans="2:22" ht="15" customHeight="1" x14ac:dyDescent="0.2">
      <c r="B41" s="38" t="s">
        <v>54</v>
      </c>
      <c r="C41" s="42" t="s">
        <v>55</v>
      </c>
      <c r="D41" s="19">
        <v>500000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f t="shared" si="19"/>
        <v>0</v>
      </c>
      <c r="O41" s="22"/>
      <c r="P41" s="22"/>
      <c r="Q41" s="22"/>
      <c r="R41" s="22"/>
      <c r="S41" s="22"/>
      <c r="T41" s="22"/>
      <c r="U41" s="22"/>
      <c r="V41" s="22"/>
    </row>
    <row r="42" spans="2:22" ht="12.75" customHeight="1" x14ac:dyDescent="0.2">
      <c r="B42" s="37">
        <v>214</v>
      </c>
      <c r="C42" s="103" t="s">
        <v>56</v>
      </c>
      <c r="D42" s="17">
        <f t="shared" ref="D42:N42" si="20">+D43+D44</f>
        <v>43400000</v>
      </c>
      <c r="E42" s="17">
        <f t="shared" si="20"/>
        <v>0</v>
      </c>
      <c r="F42" s="17">
        <f t="shared" si="20"/>
        <v>0</v>
      </c>
      <c r="G42" s="17">
        <f t="shared" si="20"/>
        <v>0</v>
      </c>
      <c r="H42" s="17">
        <f t="shared" si="20"/>
        <v>0</v>
      </c>
      <c r="I42" s="17">
        <f t="shared" si="20"/>
        <v>510000</v>
      </c>
      <c r="J42" s="17">
        <f t="shared" si="20"/>
        <v>2113000</v>
      </c>
      <c r="K42" s="17">
        <f t="shared" si="20"/>
        <v>453224.81</v>
      </c>
      <c r="L42" s="17">
        <f t="shared" si="20"/>
        <v>141693.53999999998</v>
      </c>
      <c r="M42" s="17">
        <f>+M43+M44</f>
        <v>0</v>
      </c>
      <c r="N42" s="17">
        <f t="shared" si="20"/>
        <v>3217918.35</v>
      </c>
      <c r="O42" s="34"/>
      <c r="P42" s="23"/>
      <c r="Q42" s="22"/>
      <c r="R42" s="32"/>
      <c r="S42" s="27"/>
      <c r="T42" s="27"/>
      <c r="U42" s="22"/>
      <c r="V42" s="22"/>
    </row>
    <row r="43" spans="2:22" ht="15" customHeight="1" x14ac:dyDescent="0.2">
      <c r="B43" s="38" t="s">
        <v>57</v>
      </c>
      <c r="C43" s="106" t="s">
        <v>58</v>
      </c>
      <c r="D43" s="19">
        <v>40000000</v>
      </c>
      <c r="E43" s="19">
        <v>0</v>
      </c>
      <c r="F43" s="19">
        <v>0</v>
      </c>
      <c r="G43" s="19">
        <v>0</v>
      </c>
      <c r="H43" s="19">
        <v>0</v>
      </c>
      <c r="I43" s="19">
        <v>510000</v>
      </c>
      <c r="J43" s="19">
        <v>3000</v>
      </c>
      <c r="K43" s="19">
        <v>0</v>
      </c>
      <c r="L43" s="19">
        <v>0</v>
      </c>
      <c r="M43" s="19">
        <v>0</v>
      </c>
      <c r="N43" s="19">
        <f>SUM(E43:M43)</f>
        <v>513000</v>
      </c>
      <c r="O43" s="22"/>
      <c r="P43" s="32"/>
      <c r="Q43" s="22"/>
      <c r="R43" s="22"/>
      <c r="S43" s="22"/>
      <c r="T43" s="22"/>
      <c r="U43" s="22"/>
      <c r="V43" s="22"/>
    </row>
    <row r="44" spans="2:22" ht="15" customHeight="1" x14ac:dyDescent="0.2">
      <c r="B44" s="104">
        <v>2142</v>
      </c>
      <c r="C44" s="107" t="s">
        <v>59</v>
      </c>
      <c r="D44" s="18">
        <f t="shared" ref="D44:N44" si="21">SUM(D45:D47)</f>
        <v>3400000</v>
      </c>
      <c r="E44" s="18">
        <f t="shared" si="21"/>
        <v>0</v>
      </c>
      <c r="F44" s="18">
        <f t="shared" si="21"/>
        <v>0</v>
      </c>
      <c r="G44" s="18">
        <f t="shared" si="21"/>
        <v>0</v>
      </c>
      <c r="H44" s="18">
        <f t="shared" si="21"/>
        <v>0</v>
      </c>
      <c r="I44" s="18">
        <f t="shared" si="21"/>
        <v>0</v>
      </c>
      <c r="J44" s="18">
        <f t="shared" si="21"/>
        <v>2110000</v>
      </c>
      <c r="K44" s="18">
        <f t="shared" si="21"/>
        <v>453224.81</v>
      </c>
      <c r="L44" s="18">
        <f t="shared" si="21"/>
        <v>141693.53999999998</v>
      </c>
      <c r="M44" s="18">
        <f>SUM(M45:M47)</f>
        <v>0</v>
      </c>
      <c r="N44" s="18">
        <f t="shared" si="21"/>
        <v>2704918.35</v>
      </c>
      <c r="O44" s="22"/>
      <c r="P44" s="22"/>
      <c r="Q44" s="22"/>
      <c r="R44" s="22"/>
      <c r="S44" s="22"/>
      <c r="T44" s="22"/>
      <c r="U44" s="22"/>
      <c r="V44" s="22"/>
    </row>
    <row r="45" spans="2:22" ht="12.75" customHeight="1" x14ac:dyDescent="0.2">
      <c r="B45" s="38" t="s">
        <v>60</v>
      </c>
      <c r="C45" s="106" t="s">
        <v>61</v>
      </c>
      <c r="D45" s="19">
        <v>2300000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2110000</v>
      </c>
      <c r="K45" s="19">
        <v>0</v>
      </c>
      <c r="L45" s="19">
        <v>0</v>
      </c>
      <c r="M45" s="19">
        <v>0</v>
      </c>
      <c r="N45" s="19">
        <f t="shared" ref="N45:N47" si="22">SUM(E45:M45)</f>
        <v>2110000</v>
      </c>
      <c r="O45" s="34"/>
      <c r="P45" s="23"/>
      <c r="Q45" s="22"/>
      <c r="R45" s="32"/>
      <c r="S45" s="22"/>
      <c r="T45" s="22"/>
      <c r="U45" s="22"/>
      <c r="V45" s="22"/>
    </row>
    <row r="46" spans="2:22" ht="14.25" customHeight="1" x14ac:dyDescent="0.2">
      <c r="B46" s="38" t="s">
        <v>62</v>
      </c>
      <c r="C46" s="106" t="s">
        <v>63</v>
      </c>
      <c r="D46" s="19">
        <v>100000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f t="shared" si="22"/>
        <v>0</v>
      </c>
      <c r="P46" s="32"/>
      <c r="Q46" s="22"/>
      <c r="R46" s="24"/>
      <c r="S46" s="22"/>
      <c r="T46" s="22"/>
      <c r="U46" s="22"/>
      <c r="V46" s="22"/>
    </row>
    <row r="47" spans="2:22" ht="16.5" customHeight="1" x14ac:dyDescent="0.2">
      <c r="B47" s="38" t="s">
        <v>64</v>
      </c>
      <c r="C47" s="106" t="s">
        <v>65</v>
      </c>
      <c r="D47" s="19">
        <v>1000000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453224.81</v>
      </c>
      <c r="L47" s="19">
        <v>141693.53999999998</v>
      </c>
      <c r="M47" s="19">
        <v>0</v>
      </c>
      <c r="N47" s="19">
        <f t="shared" si="22"/>
        <v>594918.35</v>
      </c>
      <c r="O47" s="22"/>
      <c r="P47" s="22"/>
      <c r="Q47" s="22"/>
      <c r="R47" s="27"/>
      <c r="S47" s="22"/>
      <c r="T47" s="22"/>
      <c r="U47" s="22"/>
      <c r="V47" s="22"/>
    </row>
    <row r="48" spans="2:22" ht="15" customHeight="1" x14ac:dyDescent="0.2">
      <c r="B48" s="37">
        <v>215</v>
      </c>
      <c r="C48" s="108" t="s">
        <v>66</v>
      </c>
      <c r="D48" s="17">
        <f t="shared" ref="D48:N48" si="23">D51+D50+D49+D52</f>
        <v>44966028</v>
      </c>
      <c r="E48" s="17">
        <f t="shared" si="23"/>
        <v>3935093.3762078499</v>
      </c>
      <c r="F48" s="17">
        <f t="shared" si="23"/>
        <v>3939283.0150000001</v>
      </c>
      <c r="G48" s="17">
        <f t="shared" si="23"/>
        <v>4165891.0455119996</v>
      </c>
      <c r="H48" s="17">
        <f t="shared" si="23"/>
        <v>3815642.2925269995</v>
      </c>
      <c r="I48" s="17">
        <f t="shared" si="23"/>
        <v>3971900.22</v>
      </c>
      <c r="J48" s="17">
        <f t="shared" si="23"/>
        <v>1645200</v>
      </c>
      <c r="K48" s="17">
        <f t="shared" si="23"/>
        <v>6294998.3773836065</v>
      </c>
      <c r="L48" s="17">
        <f t="shared" si="23"/>
        <v>4030650.0361092007</v>
      </c>
      <c r="M48" s="17">
        <f>M51+M50+M49+M52</f>
        <v>4007638.92</v>
      </c>
      <c r="N48" s="17">
        <f t="shared" si="23"/>
        <v>35806297.282739654</v>
      </c>
      <c r="O48" s="22"/>
      <c r="P48" s="24"/>
      <c r="Q48" s="22"/>
      <c r="R48" s="29"/>
      <c r="S48" s="27"/>
      <c r="T48" s="22"/>
      <c r="U48" s="22"/>
      <c r="V48" s="22"/>
    </row>
    <row r="49" spans="2:22" ht="15" customHeight="1" x14ac:dyDescent="0.2">
      <c r="B49" s="38" t="s">
        <v>67</v>
      </c>
      <c r="C49" s="42" t="s">
        <v>68</v>
      </c>
      <c r="D49" s="19">
        <v>12689838</v>
      </c>
      <c r="E49" s="19">
        <v>1076303.28568185</v>
      </c>
      <c r="F49" s="19">
        <v>1078314.29</v>
      </c>
      <c r="G49" s="19">
        <v>1071324.2206989997</v>
      </c>
      <c r="H49" s="19">
        <v>955423.33434599987</v>
      </c>
      <c r="I49" s="19">
        <v>1092175.6000000001</v>
      </c>
      <c r="J49" s="19">
        <v>0</v>
      </c>
      <c r="K49" s="20">
        <v>2181012.6200966006</v>
      </c>
      <c r="L49" s="20">
        <v>1118719.0226507001</v>
      </c>
      <c r="M49" s="20">
        <v>1097126.8</v>
      </c>
      <c r="N49" s="19">
        <f t="shared" ref="N49:N52" si="24">SUM(E49:M49)</f>
        <v>9670399.1734741516</v>
      </c>
      <c r="O49" s="22"/>
      <c r="P49" s="29"/>
      <c r="Q49" s="22"/>
      <c r="R49" s="22"/>
      <c r="S49" s="22"/>
      <c r="T49" s="22"/>
      <c r="U49" s="22"/>
      <c r="V49" s="22"/>
    </row>
    <row r="50" spans="2:22" ht="15" customHeight="1" x14ac:dyDescent="0.2">
      <c r="B50" s="38" t="s">
        <v>69</v>
      </c>
      <c r="C50" s="42" t="s">
        <v>70</v>
      </c>
      <c r="D50" s="19">
        <v>12719396</v>
      </c>
      <c r="E50" s="19">
        <v>1080424.4009514998</v>
      </c>
      <c r="F50" s="19">
        <v>1082438.24</v>
      </c>
      <c r="G50" s="19">
        <v>1075438.3133099999</v>
      </c>
      <c r="H50" s="19">
        <v>1076363.8252899996</v>
      </c>
      <c r="I50" s="19">
        <v>1093716.04</v>
      </c>
      <c r="J50" s="19">
        <v>0</v>
      </c>
      <c r="K50" s="20">
        <v>2184088.6803040053</v>
      </c>
      <c r="L50" s="20">
        <v>1120296.7711250004</v>
      </c>
      <c r="M50" s="20">
        <v>1098674.3</v>
      </c>
      <c r="N50" s="19">
        <f t="shared" si="24"/>
        <v>9811440.5709805042</v>
      </c>
      <c r="O50" s="22"/>
      <c r="P50" s="24"/>
      <c r="Q50" s="22"/>
      <c r="R50" s="22"/>
      <c r="S50" s="22"/>
      <c r="T50" s="22"/>
      <c r="U50" s="22"/>
      <c r="V50" s="22"/>
    </row>
    <row r="51" spans="2:22" ht="14.25" customHeight="1" x14ac:dyDescent="0.2">
      <c r="B51" s="38" t="s">
        <v>71</v>
      </c>
      <c r="C51" s="42" t="s">
        <v>72</v>
      </c>
      <c r="D51" s="19">
        <v>1556794</v>
      </c>
      <c r="E51" s="19">
        <v>133165.68957450002</v>
      </c>
      <c r="F51" s="19">
        <v>133330.48499999999</v>
      </c>
      <c r="G51" s="19">
        <v>131775.97150300001</v>
      </c>
      <c r="H51" s="19">
        <v>138655.13289099999</v>
      </c>
      <c r="I51" s="19">
        <v>140811.57999999999</v>
      </c>
      <c r="J51" s="19">
        <v>0</v>
      </c>
      <c r="K51" s="20">
        <v>284697.07698300021</v>
      </c>
      <c r="L51" s="20">
        <v>146434.24233350001</v>
      </c>
      <c r="M51" s="20">
        <v>143539.82</v>
      </c>
      <c r="N51" s="19">
        <f t="shared" si="24"/>
        <v>1252409.9982850002</v>
      </c>
      <c r="O51" s="22"/>
      <c r="P51" s="22"/>
      <c r="Q51" s="22"/>
      <c r="R51" s="22"/>
      <c r="S51" s="22"/>
      <c r="T51" s="22"/>
      <c r="U51" s="22"/>
      <c r="V51" s="22"/>
    </row>
    <row r="52" spans="2:22" ht="24" customHeight="1" x14ac:dyDescent="0.2">
      <c r="B52" s="109" t="s">
        <v>73</v>
      </c>
      <c r="C52" s="110" t="s">
        <v>74</v>
      </c>
      <c r="D52" s="19">
        <v>18000000</v>
      </c>
      <c r="E52" s="19">
        <v>1645200</v>
      </c>
      <c r="F52" s="19">
        <v>1645200</v>
      </c>
      <c r="G52" s="19">
        <v>1887352.54</v>
      </c>
      <c r="H52" s="19">
        <v>1645200</v>
      </c>
      <c r="I52" s="19">
        <v>1645197</v>
      </c>
      <c r="J52" s="19">
        <v>1645200</v>
      </c>
      <c r="K52" s="19">
        <v>1645200</v>
      </c>
      <c r="L52" s="19">
        <v>1645200</v>
      </c>
      <c r="M52" s="19">
        <v>1668298</v>
      </c>
      <c r="N52" s="19">
        <f t="shared" si="24"/>
        <v>15072047.539999999</v>
      </c>
      <c r="O52" s="22"/>
      <c r="P52" s="22"/>
      <c r="Q52" s="22"/>
      <c r="R52" s="22"/>
      <c r="S52" s="22"/>
      <c r="T52" s="22"/>
      <c r="U52" s="22"/>
      <c r="V52" s="22"/>
    </row>
    <row r="53" spans="2:22" ht="12.75" customHeight="1" x14ac:dyDescent="0.2">
      <c r="B53" s="111">
        <v>22</v>
      </c>
      <c r="C53" s="112" t="s">
        <v>75</v>
      </c>
      <c r="D53" s="15">
        <f t="shared" ref="D53:N53" si="25">D54+D63+D66+D69+D73+D82+D86+D97+D113</f>
        <v>129244871</v>
      </c>
      <c r="E53" s="15">
        <f t="shared" si="25"/>
        <v>8908751.0188175589</v>
      </c>
      <c r="F53" s="15">
        <f t="shared" si="25"/>
        <v>13879349.7028</v>
      </c>
      <c r="G53" s="15">
        <f t="shared" si="25"/>
        <v>8776396.7000853997</v>
      </c>
      <c r="H53" s="15">
        <f t="shared" si="25"/>
        <v>11835494.542999998</v>
      </c>
      <c r="I53" s="15">
        <f t="shared" si="25"/>
        <v>9219142.3521999996</v>
      </c>
      <c r="J53" s="15">
        <f t="shared" si="25"/>
        <v>9105665.6007999983</v>
      </c>
      <c r="K53" s="15">
        <f t="shared" si="25"/>
        <v>13161259.248199999</v>
      </c>
      <c r="L53" s="15">
        <f t="shared" si="25"/>
        <v>3930571.1174799995</v>
      </c>
      <c r="M53" s="15">
        <f>M54+M63+M66+M69+M73+M82+M86+M97+M113</f>
        <v>24211884.504799999</v>
      </c>
      <c r="N53" s="15">
        <f t="shared" si="25"/>
        <v>103028514.78818294</v>
      </c>
      <c r="O53" s="21"/>
      <c r="P53" s="27"/>
      <c r="Q53" s="22"/>
      <c r="R53" s="22"/>
      <c r="S53" s="22"/>
      <c r="T53" s="22"/>
      <c r="U53" s="22"/>
      <c r="V53" s="22"/>
    </row>
    <row r="54" spans="2:22" ht="12.75" customHeight="1" x14ac:dyDescent="0.2">
      <c r="B54" s="37">
        <v>221</v>
      </c>
      <c r="C54" s="103" t="s">
        <v>76</v>
      </c>
      <c r="D54" s="17">
        <f t="shared" ref="D54:N54" si="26">D55+D56+D57+D58+D59+D60+D61+D62</f>
        <v>12500000</v>
      </c>
      <c r="E54" s="17">
        <f t="shared" si="26"/>
        <v>1079159.5456175599</v>
      </c>
      <c r="F54" s="17">
        <f t="shared" si="26"/>
        <v>537152.46</v>
      </c>
      <c r="G54" s="17">
        <f t="shared" si="26"/>
        <v>1267883.2073854001</v>
      </c>
      <c r="H54" s="17">
        <f t="shared" si="26"/>
        <v>886429.35</v>
      </c>
      <c r="I54" s="17">
        <f t="shared" si="26"/>
        <v>1224409.233</v>
      </c>
      <c r="J54" s="17">
        <f t="shared" si="26"/>
        <v>1288194.45</v>
      </c>
      <c r="K54" s="17">
        <f t="shared" si="26"/>
        <v>1310551.58</v>
      </c>
      <c r="L54" s="17">
        <f t="shared" si="26"/>
        <v>1223826.8048</v>
      </c>
      <c r="M54" s="17">
        <f>M55+M56+M57+M58+M59+M60+M61+M62</f>
        <v>1403042.2379999999</v>
      </c>
      <c r="N54" s="17">
        <f t="shared" si="26"/>
        <v>10220648.868802961</v>
      </c>
      <c r="O54" s="24"/>
      <c r="P54" s="22"/>
      <c r="Q54" s="22"/>
      <c r="R54" s="22"/>
      <c r="S54" s="22"/>
      <c r="T54" s="22"/>
      <c r="U54" s="22"/>
      <c r="V54" s="22"/>
    </row>
    <row r="55" spans="2:22" ht="12.75" customHeight="1" x14ac:dyDescent="0.2">
      <c r="B55" s="38" t="s">
        <v>77</v>
      </c>
      <c r="C55" s="42" t="s">
        <v>78</v>
      </c>
      <c r="D55" s="19">
        <v>310000</v>
      </c>
      <c r="E55" s="19">
        <v>0</v>
      </c>
      <c r="F55" s="19">
        <v>14750</v>
      </c>
      <c r="G55" s="19">
        <v>29500</v>
      </c>
      <c r="H55" s="19">
        <v>0</v>
      </c>
      <c r="I55" s="19">
        <v>29500</v>
      </c>
      <c r="J55" s="19">
        <v>0</v>
      </c>
      <c r="K55" s="20">
        <v>14750</v>
      </c>
      <c r="L55" s="20">
        <v>14750</v>
      </c>
      <c r="M55" s="20">
        <v>14750</v>
      </c>
      <c r="N55" s="19">
        <f t="shared" ref="N55:N62" si="27">SUM(E55:M55)</f>
        <v>118000</v>
      </c>
      <c r="O55" s="22"/>
      <c r="P55" s="22"/>
      <c r="Q55" s="22"/>
      <c r="R55" s="22"/>
      <c r="S55" s="22"/>
      <c r="T55" s="22"/>
      <c r="U55" s="22"/>
      <c r="V55" s="22"/>
    </row>
    <row r="56" spans="2:22" ht="12.75" customHeight="1" x14ac:dyDescent="0.2">
      <c r="B56" s="38" t="s">
        <v>79</v>
      </c>
      <c r="C56" s="39" t="s">
        <v>80</v>
      </c>
      <c r="D56" s="19">
        <v>300000</v>
      </c>
      <c r="E56" s="19">
        <v>0</v>
      </c>
      <c r="F56" s="19">
        <v>0</v>
      </c>
      <c r="G56" s="19">
        <v>0</v>
      </c>
      <c r="H56" s="19">
        <v>132.46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f t="shared" si="27"/>
        <v>132.46</v>
      </c>
      <c r="O56" s="22"/>
      <c r="P56" s="22"/>
      <c r="Q56" s="22"/>
      <c r="R56" s="22"/>
      <c r="S56" s="22"/>
      <c r="T56" s="22"/>
      <c r="U56" s="22"/>
      <c r="V56" s="22"/>
    </row>
    <row r="57" spans="2:22" ht="12.75" customHeight="1" x14ac:dyDescent="0.2">
      <c r="B57" s="38" t="s">
        <v>81</v>
      </c>
      <c r="C57" s="102" t="s">
        <v>82</v>
      </c>
      <c r="D57" s="19">
        <v>4000000</v>
      </c>
      <c r="E57" s="19">
        <v>268927.50561756</v>
      </c>
      <c r="F57" s="19">
        <v>452190.62</v>
      </c>
      <c r="G57" s="19">
        <v>259666.6523854</v>
      </c>
      <c r="H57" s="19">
        <v>267392.88</v>
      </c>
      <c r="I57" s="19">
        <v>614788.27500000002</v>
      </c>
      <c r="J57" s="19">
        <v>574695.31999999995</v>
      </c>
      <c r="K57" s="19">
        <v>591031.30000000005</v>
      </c>
      <c r="L57" s="19">
        <v>572426.94999999995</v>
      </c>
      <c r="M57" s="19">
        <v>603815.49</v>
      </c>
      <c r="N57" s="19">
        <f t="shared" si="27"/>
        <v>4204934.9930029605</v>
      </c>
      <c r="O57" s="22"/>
      <c r="P57" s="22"/>
      <c r="Q57" s="22"/>
      <c r="R57" s="22"/>
      <c r="S57" s="22"/>
      <c r="T57" s="22"/>
      <c r="U57" s="22"/>
      <c r="V57" s="22"/>
    </row>
    <row r="58" spans="2:22" ht="12.75" customHeight="1" x14ac:dyDescent="0.2">
      <c r="B58" s="38" t="s">
        <v>83</v>
      </c>
      <c r="C58" s="102" t="s">
        <v>84</v>
      </c>
      <c r="D58" s="19">
        <v>20000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f t="shared" si="27"/>
        <v>0</v>
      </c>
      <c r="O58" s="27"/>
      <c r="P58" s="24"/>
      <c r="Q58" s="22"/>
      <c r="R58" s="22"/>
      <c r="S58" s="22"/>
      <c r="T58" s="22"/>
      <c r="U58" s="22"/>
      <c r="V58" s="22"/>
    </row>
    <row r="59" spans="2:22" ht="12.75" customHeight="1" x14ac:dyDescent="0.2">
      <c r="B59" s="38" t="s">
        <v>85</v>
      </c>
      <c r="C59" s="39" t="s">
        <v>86</v>
      </c>
      <c r="D59" s="19">
        <v>3600000</v>
      </c>
      <c r="E59" s="19">
        <v>402333.14</v>
      </c>
      <c r="F59" s="19">
        <v>16334.5</v>
      </c>
      <c r="G59" s="19">
        <v>564874.63500000001</v>
      </c>
      <c r="H59" s="19">
        <v>209112.13999999998</v>
      </c>
      <c r="I59" s="19">
        <v>191249.57799999998</v>
      </c>
      <c r="J59" s="19">
        <v>228111.47</v>
      </c>
      <c r="K59" s="19">
        <v>228111.48</v>
      </c>
      <c r="L59" s="19">
        <v>228057.67480000001</v>
      </c>
      <c r="M59" s="19">
        <v>228109.80799999999</v>
      </c>
      <c r="N59" s="19">
        <f t="shared" si="27"/>
        <v>2296294.4257999999</v>
      </c>
      <c r="O59" s="2"/>
      <c r="P59" s="35"/>
    </row>
    <row r="60" spans="2:22" ht="12.75" customHeight="1" x14ac:dyDescent="0.2">
      <c r="B60" s="38" t="s">
        <v>87</v>
      </c>
      <c r="C60" s="102" t="s">
        <v>88</v>
      </c>
      <c r="D60" s="19">
        <v>4170000</v>
      </c>
      <c r="E60" s="19">
        <v>407898.9</v>
      </c>
      <c r="F60" s="19">
        <v>53877.34</v>
      </c>
      <c r="G60" s="19">
        <v>406761.92</v>
      </c>
      <c r="H60" s="19">
        <v>409791.87</v>
      </c>
      <c r="I60" s="19">
        <v>388871.38</v>
      </c>
      <c r="J60" s="19">
        <v>485387.66</v>
      </c>
      <c r="K60" s="19">
        <v>469578.8</v>
      </c>
      <c r="L60" s="19">
        <v>408592.18</v>
      </c>
      <c r="M60" s="19">
        <v>556366.94000000006</v>
      </c>
      <c r="N60" s="19">
        <f t="shared" si="27"/>
        <v>3587126.9899999998</v>
      </c>
    </row>
    <row r="61" spans="2:22" ht="12.75" customHeight="1" x14ac:dyDescent="0.2">
      <c r="B61" s="38" t="s">
        <v>89</v>
      </c>
      <c r="C61" s="102" t="s">
        <v>90</v>
      </c>
      <c r="D61" s="19">
        <v>50000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f t="shared" si="27"/>
        <v>0</v>
      </c>
    </row>
    <row r="62" spans="2:22" ht="12.75" customHeight="1" x14ac:dyDescent="0.2">
      <c r="B62" s="38" t="s">
        <v>91</v>
      </c>
      <c r="C62" s="102" t="s">
        <v>92</v>
      </c>
      <c r="D62" s="19">
        <v>50000</v>
      </c>
      <c r="E62" s="19">
        <v>0</v>
      </c>
      <c r="F62" s="19">
        <v>0</v>
      </c>
      <c r="G62" s="19">
        <v>7080</v>
      </c>
      <c r="H62" s="19">
        <v>0</v>
      </c>
      <c r="I62" s="19">
        <v>0</v>
      </c>
      <c r="J62" s="19">
        <v>0</v>
      </c>
      <c r="K62" s="19">
        <v>7080</v>
      </c>
      <c r="L62" s="19">
        <v>0</v>
      </c>
      <c r="M62" s="19">
        <v>0</v>
      </c>
      <c r="N62" s="19">
        <f t="shared" si="27"/>
        <v>14160</v>
      </c>
    </row>
    <row r="63" spans="2:22" ht="12.75" customHeight="1" x14ac:dyDescent="0.2">
      <c r="B63" s="37">
        <v>222</v>
      </c>
      <c r="C63" s="113" t="s">
        <v>93</v>
      </c>
      <c r="D63" s="17">
        <f t="shared" ref="D63:N63" si="28">+D64+D65</f>
        <v>4963500</v>
      </c>
      <c r="E63" s="17">
        <f t="shared" si="28"/>
        <v>374800.85119999998</v>
      </c>
      <c r="F63" s="17">
        <f t="shared" si="28"/>
        <v>241729.3</v>
      </c>
      <c r="G63" s="17">
        <f t="shared" si="28"/>
        <v>555234.13</v>
      </c>
      <c r="H63" s="17">
        <f t="shared" si="28"/>
        <v>245744</v>
      </c>
      <c r="I63" s="17">
        <f t="shared" si="28"/>
        <v>0</v>
      </c>
      <c r="J63" s="17">
        <f t="shared" si="28"/>
        <v>231719.4</v>
      </c>
      <c r="K63" s="17">
        <f t="shared" si="28"/>
        <v>2323.67</v>
      </c>
      <c r="L63" s="17">
        <f t="shared" si="28"/>
        <v>76875.959999999992</v>
      </c>
      <c r="M63" s="17">
        <f>+M64+M65</f>
        <v>452333.00880000001</v>
      </c>
      <c r="N63" s="17">
        <f t="shared" si="28"/>
        <v>2180760.3199999998</v>
      </c>
    </row>
    <row r="64" spans="2:22" ht="12.75" customHeight="1" x14ac:dyDescent="0.2">
      <c r="B64" s="48" t="s">
        <v>94</v>
      </c>
      <c r="C64" s="42" t="s">
        <v>95</v>
      </c>
      <c r="D64" s="19">
        <v>1532500</v>
      </c>
      <c r="E64" s="19">
        <v>136178.30119999999</v>
      </c>
      <c r="F64" s="19">
        <v>136178.29999999999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224200</v>
      </c>
      <c r="N64" s="19">
        <f t="shared" ref="N64:N65" si="29">SUM(E64:M64)</f>
        <v>496556.60119999998</v>
      </c>
    </row>
    <row r="65" spans="2:17" ht="12.75" customHeight="1" x14ac:dyDescent="0.2">
      <c r="B65" s="48" t="s">
        <v>96</v>
      </c>
      <c r="C65" s="42" t="s">
        <v>97</v>
      </c>
      <c r="D65" s="19">
        <v>3431000</v>
      </c>
      <c r="E65" s="19">
        <v>238622.55</v>
      </c>
      <c r="F65" s="19">
        <v>105551</v>
      </c>
      <c r="G65" s="19">
        <v>555234.13</v>
      </c>
      <c r="H65" s="19">
        <v>245744</v>
      </c>
      <c r="I65" s="19">
        <v>0</v>
      </c>
      <c r="J65" s="19">
        <v>231719.4</v>
      </c>
      <c r="K65" s="19">
        <v>2323.67</v>
      </c>
      <c r="L65" s="19">
        <v>76875.959999999992</v>
      </c>
      <c r="M65" s="19">
        <v>228133.00880000001</v>
      </c>
      <c r="N65" s="19">
        <f t="shared" si="29"/>
        <v>1684203.7187999997</v>
      </c>
    </row>
    <row r="66" spans="2:17" ht="12.75" customHeight="1" x14ac:dyDescent="0.2">
      <c r="B66" s="37">
        <v>223</v>
      </c>
      <c r="C66" s="103" t="s">
        <v>98</v>
      </c>
      <c r="D66" s="17">
        <f t="shared" ref="D66:N66" si="30">SUM(D67:D68)</f>
        <v>5928000</v>
      </c>
      <c r="E66" s="17">
        <f t="shared" si="30"/>
        <v>142200</v>
      </c>
      <c r="F66" s="17">
        <f t="shared" si="30"/>
        <v>180850</v>
      </c>
      <c r="G66" s="17">
        <f t="shared" si="30"/>
        <v>383530</v>
      </c>
      <c r="H66" s="17">
        <f t="shared" si="30"/>
        <v>273850</v>
      </c>
      <c r="I66" s="17">
        <f t="shared" si="30"/>
        <v>908750</v>
      </c>
      <c r="J66" s="17">
        <f t="shared" si="30"/>
        <v>191700</v>
      </c>
      <c r="K66" s="17">
        <f t="shared" si="30"/>
        <v>944800</v>
      </c>
      <c r="L66" s="17">
        <f t="shared" si="30"/>
        <v>250600</v>
      </c>
      <c r="M66" s="17">
        <f>SUM(M67:M68)</f>
        <v>624675</v>
      </c>
      <c r="N66" s="17">
        <f t="shared" si="30"/>
        <v>3900955</v>
      </c>
    </row>
    <row r="67" spans="2:17" ht="12.75" customHeight="1" x14ac:dyDescent="0.2">
      <c r="B67" s="38" t="s">
        <v>99</v>
      </c>
      <c r="C67" s="42" t="s">
        <v>100</v>
      </c>
      <c r="D67" s="36">
        <v>1000000</v>
      </c>
      <c r="E67" s="36">
        <v>142200</v>
      </c>
      <c r="F67" s="36">
        <v>68350</v>
      </c>
      <c r="G67" s="36">
        <v>269950</v>
      </c>
      <c r="H67" s="19">
        <v>45250</v>
      </c>
      <c r="I67" s="19">
        <v>161500</v>
      </c>
      <c r="J67" s="19">
        <v>191700</v>
      </c>
      <c r="K67" s="19">
        <v>250100</v>
      </c>
      <c r="L67" s="19">
        <v>64600</v>
      </c>
      <c r="M67" s="19">
        <v>153300</v>
      </c>
      <c r="N67" s="19">
        <f t="shared" ref="N67:N68" si="31">SUM(E67:M67)</f>
        <v>1346950</v>
      </c>
    </row>
    <row r="68" spans="2:17" ht="12.75" customHeight="1" x14ac:dyDescent="0.2">
      <c r="B68" s="38" t="s">
        <v>101</v>
      </c>
      <c r="C68" s="42" t="s">
        <v>102</v>
      </c>
      <c r="D68" s="36">
        <v>4928000</v>
      </c>
      <c r="E68" s="36">
        <v>0</v>
      </c>
      <c r="F68" s="36">
        <v>112500</v>
      </c>
      <c r="G68" s="36">
        <v>113580</v>
      </c>
      <c r="H68" s="19">
        <v>228600</v>
      </c>
      <c r="I68" s="19">
        <v>747250</v>
      </c>
      <c r="J68" s="19">
        <v>0</v>
      </c>
      <c r="K68" s="19">
        <v>694700</v>
      </c>
      <c r="L68" s="19">
        <v>186000</v>
      </c>
      <c r="M68" s="19">
        <v>471375</v>
      </c>
      <c r="N68" s="19">
        <f t="shared" si="31"/>
        <v>2554005</v>
      </c>
    </row>
    <row r="69" spans="2:17" ht="12.75" customHeight="1" x14ac:dyDescent="0.2">
      <c r="B69" s="37">
        <v>224</v>
      </c>
      <c r="C69" s="103" t="s">
        <v>103</v>
      </c>
      <c r="D69" s="17">
        <f t="shared" ref="D69:N69" si="32">+D70+D71+D72</f>
        <v>2450000</v>
      </c>
      <c r="E69" s="17">
        <f t="shared" si="32"/>
        <v>77072.25</v>
      </c>
      <c r="F69" s="17">
        <f t="shared" si="32"/>
        <v>26409.78</v>
      </c>
      <c r="G69" s="17">
        <f t="shared" si="32"/>
        <v>70439.8</v>
      </c>
      <c r="H69" s="17">
        <f t="shared" si="32"/>
        <v>66134.55</v>
      </c>
      <c r="I69" s="17">
        <f t="shared" si="32"/>
        <v>116156.16</v>
      </c>
      <c r="J69" s="17">
        <f t="shared" si="32"/>
        <v>67846.570000000007</v>
      </c>
      <c r="K69" s="17">
        <f t="shared" si="32"/>
        <v>309988.96000000002</v>
      </c>
      <c r="L69" s="17">
        <f t="shared" si="32"/>
        <v>45304.71</v>
      </c>
      <c r="M69" s="17">
        <f>+M70+M71+M72</f>
        <v>262192.57</v>
      </c>
      <c r="N69" s="17">
        <f t="shared" si="32"/>
        <v>1041545.3500000001</v>
      </c>
    </row>
    <row r="70" spans="2:17" ht="12.75" customHeight="1" x14ac:dyDescent="0.2">
      <c r="B70" s="38" t="s">
        <v>104</v>
      </c>
      <c r="C70" s="42" t="s">
        <v>105</v>
      </c>
      <c r="D70" s="19">
        <v>2000000</v>
      </c>
      <c r="E70" s="19">
        <v>26622.25</v>
      </c>
      <c r="F70" s="19">
        <v>26409.78</v>
      </c>
      <c r="G70" s="19">
        <v>20039.8</v>
      </c>
      <c r="H70" s="19">
        <v>65584.55</v>
      </c>
      <c r="I70" s="19">
        <v>115356.16</v>
      </c>
      <c r="J70" s="19">
        <v>17846.57</v>
      </c>
      <c r="K70" s="19">
        <v>309488.96000000002</v>
      </c>
      <c r="L70" s="20">
        <v>44804.71</v>
      </c>
      <c r="M70" s="20">
        <v>212192.57</v>
      </c>
      <c r="N70" s="19">
        <f t="shared" ref="N70:N72" si="33">SUM(E70:M70)</f>
        <v>838345.35000000009</v>
      </c>
    </row>
    <row r="71" spans="2:17" ht="12.75" customHeight="1" x14ac:dyDescent="0.2">
      <c r="B71" s="38" t="s">
        <v>106</v>
      </c>
      <c r="C71" s="42" t="s">
        <v>107</v>
      </c>
      <c r="D71" s="19">
        <v>200000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f t="shared" si="33"/>
        <v>0</v>
      </c>
    </row>
    <row r="72" spans="2:17" ht="12.75" customHeight="1" x14ac:dyDescent="0.2">
      <c r="B72" s="38" t="s">
        <v>108</v>
      </c>
      <c r="C72" s="42" t="s">
        <v>109</v>
      </c>
      <c r="D72" s="19">
        <v>250000</v>
      </c>
      <c r="E72" s="19">
        <v>50450</v>
      </c>
      <c r="F72" s="19">
        <v>0</v>
      </c>
      <c r="G72" s="19">
        <v>50400</v>
      </c>
      <c r="H72" s="19">
        <v>550</v>
      </c>
      <c r="I72" s="19">
        <v>800</v>
      </c>
      <c r="J72" s="19">
        <v>50000</v>
      </c>
      <c r="K72" s="19">
        <v>500</v>
      </c>
      <c r="L72" s="19">
        <v>500</v>
      </c>
      <c r="M72" s="19">
        <v>50000</v>
      </c>
      <c r="N72" s="19">
        <f t="shared" si="33"/>
        <v>203200</v>
      </c>
    </row>
    <row r="73" spans="2:17" ht="15.75" customHeight="1" x14ac:dyDescent="0.2">
      <c r="B73" s="37">
        <v>225</v>
      </c>
      <c r="C73" s="113" t="s">
        <v>110</v>
      </c>
      <c r="D73" s="17">
        <f t="shared" ref="D73:N73" si="34">SUM(D74:D81)</f>
        <v>6580000</v>
      </c>
      <c r="E73" s="17">
        <f t="shared" si="34"/>
        <v>573722.79</v>
      </c>
      <c r="F73" s="17">
        <f t="shared" si="34"/>
        <v>1300816.9100000001</v>
      </c>
      <c r="G73" s="17">
        <f t="shared" si="34"/>
        <v>110536.304</v>
      </c>
      <c r="H73" s="17">
        <f t="shared" si="34"/>
        <v>70000</v>
      </c>
      <c r="I73" s="17">
        <f t="shared" si="34"/>
        <v>221237.04</v>
      </c>
      <c r="J73" s="17">
        <f t="shared" si="34"/>
        <v>240313.64799999999</v>
      </c>
      <c r="K73" s="17">
        <f t="shared" si="34"/>
        <v>70000</v>
      </c>
      <c r="L73" s="17">
        <f t="shared" si="34"/>
        <v>211178.26800000001</v>
      </c>
      <c r="M73" s="17">
        <f>SUM(M74:M81)</f>
        <v>191734.65999999997</v>
      </c>
      <c r="N73" s="17">
        <f t="shared" si="34"/>
        <v>2989539.62</v>
      </c>
    </row>
    <row r="74" spans="2:17" ht="15" customHeight="1" x14ac:dyDescent="0.2">
      <c r="B74" s="48" t="s">
        <v>111</v>
      </c>
      <c r="C74" s="114" t="s">
        <v>112</v>
      </c>
      <c r="D74" s="19">
        <v>800000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28659.84</v>
      </c>
      <c r="K74" s="19">
        <v>0</v>
      </c>
      <c r="L74" s="19">
        <v>0</v>
      </c>
      <c r="M74" s="19">
        <v>99123.54</v>
      </c>
      <c r="N74" s="19">
        <f t="shared" ref="N74:N81" si="35">SUM(E74:M74)</f>
        <v>127783.37999999999</v>
      </c>
    </row>
    <row r="75" spans="2:17" ht="21" customHeight="1" x14ac:dyDescent="0.2">
      <c r="B75" s="38" t="s">
        <v>113</v>
      </c>
      <c r="C75" s="54" t="s">
        <v>114</v>
      </c>
      <c r="D75" s="19">
        <v>300000</v>
      </c>
      <c r="E75" s="19">
        <v>28999.68</v>
      </c>
      <c r="F75" s="19">
        <v>37851.57</v>
      </c>
      <c r="G75" s="19">
        <v>40536.304000000004</v>
      </c>
      <c r="H75" s="19">
        <v>0</v>
      </c>
      <c r="I75" s="19">
        <v>65499.44</v>
      </c>
      <c r="J75" s="19">
        <v>85957.808000000005</v>
      </c>
      <c r="K75" s="19">
        <v>0</v>
      </c>
      <c r="L75" s="19">
        <v>110232.76800000001</v>
      </c>
      <c r="M75" s="19">
        <v>56621.119999999995</v>
      </c>
      <c r="N75" s="19">
        <f t="shared" si="35"/>
        <v>425698.69000000006</v>
      </c>
    </row>
    <row r="76" spans="2:17" ht="17.25" customHeight="1" x14ac:dyDescent="0.2">
      <c r="B76" s="38" t="s">
        <v>115</v>
      </c>
      <c r="C76" s="54" t="s">
        <v>116</v>
      </c>
      <c r="D76" s="19">
        <v>360000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55696</v>
      </c>
      <c r="K76" s="19">
        <v>0</v>
      </c>
      <c r="L76" s="19">
        <v>0</v>
      </c>
      <c r="M76" s="19">
        <v>35990</v>
      </c>
      <c r="N76" s="19">
        <f t="shared" si="35"/>
        <v>91686</v>
      </c>
    </row>
    <row r="77" spans="2:17" ht="19.5" customHeight="1" x14ac:dyDescent="0.2">
      <c r="B77" s="48" t="s">
        <v>117</v>
      </c>
      <c r="C77" s="115" t="s">
        <v>118</v>
      </c>
      <c r="D77" s="19">
        <v>2000000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f t="shared" si="35"/>
        <v>0</v>
      </c>
    </row>
    <row r="78" spans="2:17" ht="19.5" customHeight="1" x14ac:dyDescent="0.2">
      <c r="B78" s="48" t="s">
        <v>119</v>
      </c>
      <c r="C78" s="115" t="s">
        <v>120</v>
      </c>
      <c r="D78" s="19">
        <v>120000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f t="shared" si="35"/>
        <v>0</v>
      </c>
    </row>
    <row r="79" spans="2:17" ht="21.75" customHeight="1" x14ac:dyDescent="0.2">
      <c r="B79" s="48" t="s">
        <v>121</v>
      </c>
      <c r="C79" s="115" t="s">
        <v>122</v>
      </c>
      <c r="D79" s="19">
        <v>900000</v>
      </c>
      <c r="E79" s="19">
        <v>70000</v>
      </c>
      <c r="F79" s="19">
        <v>70000</v>
      </c>
      <c r="G79" s="19">
        <v>70000</v>
      </c>
      <c r="H79" s="19">
        <v>70000</v>
      </c>
      <c r="I79" s="19">
        <v>70000</v>
      </c>
      <c r="J79" s="19">
        <v>70000</v>
      </c>
      <c r="K79" s="19">
        <v>70000</v>
      </c>
      <c r="L79" s="19">
        <v>70000</v>
      </c>
      <c r="M79" s="19">
        <v>0</v>
      </c>
      <c r="N79" s="19">
        <f t="shared" si="35"/>
        <v>560000</v>
      </c>
      <c r="O79" s="2"/>
      <c r="Q79" s="2"/>
    </row>
    <row r="80" spans="2:17" ht="21.75" customHeight="1" x14ac:dyDescent="0.2">
      <c r="B80" s="48" t="s">
        <v>123</v>
      </c>
      <c r="C80" s="115" t="s">
        <v>124</v>
      </c>
      <c r="D80" s="19">
        <v>100000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30945.5</v>
      </c>
      <c r="M80" s="19">
        <v>0</v>
      </c>
      <c r="N80" s="19">
        <f t="shared" si="35"/>
        <v>30945.5</v>
      </c>
      <c r="Q80" s="2"/>
    </row>
    <row r="81" spans="2:17" ht="16.5" customHeight="1" x14ac:dyDescent="0.2">
      <c r="B81" s="38" t="s">
        <v>125</v>
      </c>
      <c r="C81" s="54" t="s">
        <v>126</v>
      </c>
      <c r="D81" s="19">
        <v>2000000</v>
      </c>
      <c r="E81" s="19">
        <v>474723.11</v>
      </c>
      <c r="F81" s="19">
        <v>1192965.3400000001</v>
      </c>
      <c r="G81" s="19">
        <v>0</v>
      </c>
      <c r="H81" s="19">
        <v>0</v>
      </c>
      <c r="I81" s="19">
        <v>85737.600000000006</v>
      </c>
      <c r="J81" s="19">
        <v>0</v>
      </c>
      <c r="K81" s="19">
        <v>0</v>
      </c>
      <c r="L81" s="19">
        <v>0</v>
      </c>
      <c r="M81" s="19">
        <v>0</v>
      </c>
      <c r="N81" s="19">
        <f t="shared" si="35"/>
        <v>1753426.0500000003</v>
      </c>
      <c r="O81" s="2"/>
      <c r="P81" s="2"/>
      <c r="Q81" s="2"/>
    </row>
    <row r="82" spans="2:17" ht="12.75" customHeight="1" x14ac:dyDescent="0.2">
      <c r="B82" s="37">
        <v>226</v>
      </c>
      <c r="C82" s="103" t="s">
        <v>127</v>
      </c>
      <c r="D82" s="17">
        <f t="shared" ref="D82:N82" si="36">+D83+D84+D85</f>
        <v>57400000</v>
      </c>
      <c r="E82" s="17">
        <f t="shared" si="36"/>
        <v>4099928.87</v>
      </c>
      <c r="F82" s="17">
        <f t="shared" si="36"/>
        <v>8171969.3799999999</v>
      </c>
      <c r="G82" s="17">
        <f t="shared" si="36"/>
        <v>4432419.5729999999</v>
      </c>
      <c r="H82" s="17">
        <f t="shared" si="36"/>
        <v>8157496.8999999994</v>
      </c>
      <c r="I82" s="17">
        <f t="shared" si="36"/>
        <v>4078938.55</v>
      </c>
      <c r="J82" s="17">
        <f t="shared" si="36"/>
        <v>4249057.75</v>
      </c>
      <c r="K82" s="17">
        <f t="shared" si="36"/>
        <v>8091509.7000000002</v>
      </c>
      <c r="L82" s="17">
        <f t="shared" si="36"/>
        <v>0</v>
      </c>
      <c r="M82" s="17">
        <f>+M83+M84+M85</f>
        <v>17867918.490000002</v>
      </c>
      <c r="N82" s="17">
        <f t="shared" si="36"/>
        <v>59149239.213</v>
      </c>
      <c r="Q82" s="2"/>
    </row>
    <row r="83" spans="2:17" ht="12.75" customHeight="1" x14ac:dyDescent="0.2">
      <c r="B83" s="38" t="s">
        <v>128</v>
      </c>
      <c r="C83" s="42" t="s">
        <v>129</v>
      </c>
      <c r="D83" s="19">
        <v>4000000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4865468.78</v>
      </c>
      <c r="N83" s="19">
        <f t="shared" ref="N83:N85" si="37">SUM(E83:M83)</f>
        <v>4865468.78</v>
      </c>
    </row>
    <row r="84" spans="2:17" ht="18" customHeight="1" x14ac:dyDescent="0.2">
      <c r="B84" s="38" t="s">
        <v>130</v>
      </c>
      <c r="C84" s="42" t="s">
        <v>131</v>
      </c>
      <c r="D84" s="19">
        <v>53000000</v>
      </c>
      <c r="E84" s="19">
        <v>4099928.87</v>
      </c>
      <c r="F84" s="19">
        <v>8171969.3799999999</v>
      </c>
      <c r="G84" s="19">
        <v>4432419.5729999999</v>
      </c>
      <c r="H84" s="19">
        <v>8157496.8999999994</v>
      </c>
      <c r="I84" s="19">
        <v>4078938.55</v>
      </c>
      <c r="J84" s="19">
        <v>4249057.75</v>
      </c>
      <c r="K84" s="19">
        <v>8091509.7000000002</v>
      </c>
      <c r="L84" s="19">
        <v>0</v>
      </c>
      <c r="M84" s="19">
        <v>13002449.710000001</v>
      </c>
      <c r="N84" s="19">
        <f t="shared" si="37"/>
        <v>54283770.432999998</v>
      </c>
    </row>
    <row r="85" spans="2:17" ht="18" customHeight="1" x14ac:dyDescent="0.2">
      <c r="B85" s="38" t="s">
        <v>132</v>
      </c>
      <c r="C85" s="42" t="s">
        <v>133</v>
      </c>
      <c r="D85" s="19">
        <v>400000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 t="shared" si="37"/>
        <v>0</v>
      </c>
    </row>
    <row r="86" spans="2:17" ht="25.5" customHeight="1" x14ac:dyDescent="0.2">
      <c r="B86" s="37">
        <v>227</v>
      </c>
      <c r="C86" s="108" t="s">
        <v>134</v>
      </c>
      <c r="D86" s="17">
        <f t="shared" ref="D86:N86" si="38">+D87+D88+D89+D90+D91+D92+D93+D94+D95+D96</f>
        <v>7590100</v>
      </c>
      <c r="E86" s="17">
        <f t="shared" si="38"/>
        <v>546800.64980000001</v>
      </c>
      <c r="F86" s="17">
        <f t="shared" si="38"/>
        <v>298931.75</v>
      </c>
      <c r="G86" s="17">
        <f t="shared" si="38"/>
        <v>334881.272</v>
      </c>
      <c r="H86" s="17">
        <f t="shared" si="38"/>
        <v>611596.75260000001</v>
      </c>
      <c r="I86" s="17">
        <f t="shared" si="38"/>
        <v>432668.40299999993</v>
      </c>
      <c r="J86" s="17">
        <f t="shared" si="38"/>
        <v>922843.28359999997</v>
      </c>
      <c r="K86" s="17">
        <f t="shared" si="38"/>
        <v>318063.08600000001</v>
      </c>
      <c r="L86" s="17">
        <f t="shared" si="38"/>
        <v>419356.58920000005</v>
      </c>
      <c r="M86" s="17">
        <f>+M87+M88+M89+M90+M91+M92+M93+M94+M95+M96</f>
        <v>572408.00520000001</v>
      </c>
      <c r="N86" s="17">
        <f t="shared" si="38"/>
        <v>4457549.7914000005</v>
      </c>
    </row>
    <row r="87" spans="2:17" ht="22.5" customHeight="1" x14ac:dyDescent="0.2">
      <c r="B87" s="38" t="s">
        <v>135</v>
      </c>
      <c r="C87" s="39" t="s">
        <v>136</v>
      </c>
      <c r="D87" s="19">
        <v>2000000</v>
      </c>
      <c r="E87" s="19">
        <v>119472.7322</v>
      </c>
      <c r="F87" s="19">
        <v>5000</v>
      </c>
      <c r="G87" s="19">
        <v>5000</v>
      </c>
      <c r="H87" s="19">
        <v>476546.61100000003</v>
      </c>
      <c r="I87" s="19">
        <v>61610.004400000005</v>
      </c>
      <c r="J87" s="19">
        <v>179997.23</v>
      </c>
      <c r="K87" s="19">
        <v>5000</v>
      </c>
      <c r="L87" s="19">
        <v>0</v>
      </c>
      <c r="M87" s="19">
        <v>0</v>
      </c>
      <c r="N87" s="19">
        <f t="shared" ref="N87:N112" si="39">SUM(E87:M87)</f>
        <v>852626.57759999996</v>
      </c>
    </row>
    <row r="88" spans="2:17" ht="17.25" customHeight="1" x14ac:dyDescent="0.2">
      <c r="B88" s="38" t="s">
        <v>137</v>
      </c>
      <c r="C88" s="39" t="s">
        <v>138</v>
      </c>
      <c r="D88" s="19">
        <v>200000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214111</v>
      </c>
      <c r="M88" s="19">
        <v>0</v>
      </c>
      <c r="N88" s="19">
        <f t="shared" si="39"/>
        <v>214111</v>
      </c>
    </row>
    <row r="89" spans="2:17" ht="28.5" customHeight="1" x14ac:dyDescent="0.2">
      <c r="B89" s="38" t="s">
        <v>139</v>
      </c>
      <c r="C89" s="39" t="s">
        <v>140</v>
      </c>
      <c r="D89" s="19">
        <v>200000</v>
      </c>
      <c r="E89" s="19">
        <v>0</v>
      </c>
      <c r="F89" s="19">
        <v>0</v>
      </c>
      <c r="G89" s="19">
        <v>66080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f t="shared" si="39"/>
        <v>66080</v>
      </c>
    </row>
    <row r="90" spans="2:17" ht="25.5" customHeight="1" x14ac:dyDescent="0.2">
      <c r="B90" s="38" t="s">
        <v>141</v>
      </c>
      <c r="C90" s="39" t="s">
        <v>142</v>
      </c>
      <c r="D90" s="19">
        <v>600000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f t="shared" si="39"/>
        <v>0</v>
      </c>
    </row>
    <row r="91" spans="2:17" ht="22.5" customHeight="1" x14ac:dyDescent="0.2">
      <c r="B91" s="38" t="s">
        <v>143</v>
      </c>
      <c r="C91" s="39" t="s">
        <v>144</v>
      </c>
      <c r="D91" s="19">
        <v>719300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f t="shared" si="39"/>
        <v>0</v>
      </c>
    </row>
    <row r="92" spans="2:17" ht="22.5" customHeight="1" x14ac:dyDescent="0.2">
      <c r="B92" s="38" t="s">
        <v>145</v>
      </c>
      <c r="C92" s="39" t="s">
        <v>146</v>
      </c>
      <c r="D92" s="19">
        <v>300000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f t="shared" si="39"/>
        <v>0</v>
      </c>
    </row>
    <row r="93" spans="2:17" ht="25.5" customHeight="1" x14ac:dyDescent="0.2">
      <c r="B93" s="38" t="s">
        <v>147</v>
      </c>
      <c r="C93" s="39" t="s">
        <v>148</v>
      </c>
      <c r="D93" s="19">
        <v>2620800</v>
      </c>
      <c r="E93" s="19">
        <v>370097.91759999999</v>
      </c>
      <c r="F93" s="19">
        <v>132332.31999999998</v>
      </c>
      <c r="G93" s="19">
        <v>183590.772</v>
      </c>
      <c r="H93" s="19">
        <v>48406.14</v>
      </c>
      <c r="I93" s="19">
        <v>344862.3985999999</v>
      </c>
      <c r="J93" s="19">
        <v>474593.07</v>
      </c>
      <c r="K93" s="19">
        <v>307753.08600000001</v>
      </c>
      <c r="L93" s="19">
        <v>48914.8822</v>
      </c>
      <c r="M93" s="19">
        <v>499248.00520000007</v>
      </c>
      <c r="N93" s="19">
        <f t="shared" si="39"/>
        <v>2409798.5916000004</v>
      </c>
    </row>
    <row r="94" spans="2:17" s="3" customFormat="1" ht="13.5" customHeight="1" x14ac:dyDescent="0.2">
      <c r="B94" s="38" t="s">
        <v>149</v>
      </c>
      <c r="C94" s="39" t="s">
        <v>150</v>
      </c>
      <c r="D94" s="19">
        <v>450000</v>
      </c>
      <c r="E94" s="19">
        <v>57230</v>
      </c>
      <c r="F94" s="19">
        <v>161599.43</v>
      </c>
      <c r="G94" s="19">
        <v>80210.5</v>
      </c>
      <c r="H94" s="19">
        <v>5310</v>
      </c>
      <c r="I94" s="19">
        <v>19706</v>
      </c>
      <c r="J94" s="19">
        <v>180182.48</v>
      </c>
      <c r="K94" s="19">
        <v>5310</v>
      </c>
      <c r="L94" s="19">
        <v>94339.430600000007</v>
      </c>
      <c r="M94" s="19">
        <v>5310</v>
      </c>
      <c r="N94" s="19">
        <f t="shared" si="39"/>
        <v>609197.8406</v>
      </c>
    </row>
    <row r="95" spans="2:17" ht="25.5" customHeight="1" x14ac:dyDescent="0.2">
      <c r="B95" s="38" t="s">
        <v>151</v>
      </c>
      <c r="C95" s="39" t="s">
        <v>152</v>
      </c>
      <c r="D95" s="19">
        <v>300000</v>
      </c>
      <c r="E95" s="19">
        <v>0</v>
      </c>
      <c r="F95" s="19">
        <v>0</v>
      </c>
      <c r="G95" s="19">
        <v>0</v>
      </c>
      <c r="H95" s="19">
        <v>81334.001600000003</v>
      </c>
      <c r="I95" s="19">
        <v>6490</v>
      </c>
      <c r="J95" s="19">
        <v>88070.503599999996</v>
      </c>
      <c r="K95" s="19">
        <v>0</v>
      </c>
      <c r="L95" s="20">
        <v>61991.276400000002</v>
      </c>
      <c r="M95" s="20">
        <v>67850</v>
      </c>
      <c r="N95" s="19">
        <f t="shared" si="39"/>
        <v>305735.78159999999</v>
      </c>
    </row>
    <row r="96" spans="2:17" ht="25.5" customHeight="1" x14ac:dyDescent="0.2">
      <c r="B96" s="38" t="s">
        <v>153</v>
      </c>
      <c r="C96" s="39" t="s">
        <v>154</v>
      </c>
      <c r="D96" s="19">
        <v>200000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f t="shared" si="39"/>
        <v>0</v>
      </c>
    </row>
    <row r="97" spans="2:16" ht="25.5" customHeight="1" x14ac:dyDescent="0.2">
      <c r="B97" s="37">
        <v>228</v>
      </c>
      <c r="C97" s="116" t="s">
        <v>155</v>
      </c>
      <c r="D97" s="17">
        <f>+D98+D99+D100+D101+D102+D103+D104+D105+D111</f>
        <v>22433271</v>
      </c>
      <c r="E97" s="17">
        <f t="shared" ref="E97:N97" si="40">+E98+E99+E100+E101+E102+E103+E104+E105+E111</f>
        <v>1705778.0716000001</v>
      </c>
      <c r="F97" s="17">
        <f t="shared" si="40"/>
        <v>2556657.7599999998</v>
      </c>
      <c r="G97" s="17">
        <f t="shared" si="40"/>
        <v>736093.64650000003</v>
      </c>
      <c r="H97" s="17">
        <f>+H98+H99+H100+H101+H102+H103+H104+H105+H111</f>
        <v>710925.36999999988</v>
      </c>
      <c r="I97" s="17">
        <f t="shared" si="40"/>
        <v>1150148.7028000001</v>
      </c>
      <c r="J97" s="17">
        <f t="shared" si="40"/>
        <v>1485368.6600000001</v>
      </c>
      <c r="K97" s="17">
        <f t="shared" si="40"/>
        <v>1644256.3432000002</v>
      </c>
      <c r="L97" s="17">
        <f t="shared" si="40"/>
        <v>357296.57139999996</v>
      </c>
      <c r="M97" s="17">
        <f>+M98+M99+M100+M101+M102+M103+M104+M105+M111</f>
        <v>608040.25080000004</v>
      </c>
      <c r="N97" s="17">
        <f t="shared" si="40"/>
        <v>10954565.3763</v>
      </c>
    </row>
    <row r="98" spans="2:16" ht="12.75" customHeight="1" x14ac:dyDescent="0.2">
      <c r="B98" s="38" t="s">
        <v>156</v>
      </c>
      <c r="C98" s="42" t="s">
        <v>157</v>
      </c>
      <c r="D98" s="19">
        <v>1450000</v>
      </c>
      <c r="E98" s="19">
        <v>73823.12</v>
      </c>
      <c r="F98" s="19">
        <v>103462.35</v>
      </c>
      <c r="G98" s="19">
        <v>105011.38000000005</v>
      </c>
      <c r="H98" s="19">
        <v>123314.12000000001</v>
      </c>
      <c r="I98" s="19">
        <v>99813.07</v>
      </c>
      <c r="J98" s="19">
        <v>127207.78</v>
      </c>
      <c r="K98" s="19">
        <v>128913.45000000001</v>
      </c>
      <c r="L98" s="19">
        <v>70998.529999999984</v>
      </c>
      <c r="M98" s="19">
        <v>122272.35</v>
      </c>
      <c r="N98" s="19">
        <f t="shared" si="39"/>
        <v>954816.15</v>
      </c>
    </row>
    <row r="99" spans="2:16" ht="12.75" customHeight="1" x14ac:dyDescent="0.2">
      <c r="B99" s="38" t="s">
        <v>158</v>
      </c>
      <c r="C99" s="42" t="s">
        <v>159</v>
      </c>
      <c r="D99" s="19">
        <v>50000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f t="shared" si="39"/>
        <v>0</v>
      </c>
    </row>
    <row r="100" spans="2:16" ht="12.75" customHeight="1" x14ac:dyDescent="0.2">
      <c r="B100" s="38" t="s">
        <v>160</v>
      </c>
      <c r="C100" s="42" t="s">
        <v>161</v>
      </c>
      <c r="D100" s="19">
        <v>300000</v>
      </c>
      <c r="E100" s="19">
        <v>17700</v>
      </c>
      <c r="F100" s="19">
        <v>37760</v>
      </c>
      <c r="G100" s="19">
        <v>18880</v>
      </c>
      <c r="H100" s="19">
        <v>18880</v>
      </c>
      <c r="I100" s="19">
        <v>18880</v>
      </c>
      <c r="J100" s="19">
        <v>18880</v>
      </c>
      <c r="K100" s="19">
        <v>37760</v>
      </c>
      <c r="L100" s="19">
        <v>0</v>
      </c>
      <c r="M100" s="19">
        <v>18880</v>
      </c>
      <c r="N100" s="19">
        <f t="shared" si="39"/>
        <v>187620</v>
      </c>
    </row>
    <row r="101" spans="2:16" ht="12.75" customHeight="1" x14ac:dyDescent="0.2">
      <c r="B101" s="38" t="s">
        <v>162</v>
      </c>
      <c r="C101" s="42" t="s">
        <v>163</v>
      </c>
      <c r="D101" s="19">
        <v>100000</v>
      </c>
      <c r="E101" s="19">
        <v>11970.002599999998</v>
      </c>
      <c r="F101" s="19">
        <v>6530</v>
      </c>
      <c r="G101" s="19">
        <v>0</v>
      </c>
      <c r="H101" s="19">
        <v>4910</v>
      </c>
      <c r="I101" s="19">
        <v>4305</v>
      </c>
      <c r="J101" s="19">
        <v>3365</v>
      </c>
      <c r="K101" s="19">
        <v>5049.9987999999994</v>
      </c>
      <c r="L101" s="19">
        <v>6335.0011999999997</v>
      </c>
      <c r="M101" s="19">
        <v>3324.998</v>
      </c>
      <c r="N101" s="19">
        <f t="shared" si="39"/>
        <v>45790.000599999999</v>
      </c>
    </row>
    <row r="102" spans="2:16" ht="12.75" customHeight="1" x14ac:dyDescent="0.2">
      <c r="B102" s="38" t="s">
        <v>164</v>
      </c>
      <c r="C102" s="110" t="s">
        <v>165</v>
      </c>
      <c r="D102" s="19">
        <v>200000</v>
      </c>
      <c r="E102" s="19">
        <v>8864.3442000000014</v>
      </c>
      <c r="F102" s="19">
        <v>10451.230000000001</v>
      </c>
      <c r="G102" s="19">
        <v>13330.270500000001</v>
      </c>
      <c r="H102" s="19">
        <v>1269.99</v>
      </c>
      <c r="I102" s="19">
        <v>37846.032800000001</v>
      </c>
      <c r="J102" s="19">
        <v>20651.88</v>
      </c>
      <c r="K102" s="19">
        <v>9000.2183999999997</v>
      </c>
      <c r="L102" s="19">
        <v>7800.33</v>
      </c>
      <c r="M102" s="19">
        <v>7800.1828000000005</v>
      </c>
      <c r="N102" s="19">
        <f t="shared" si="39"/>
        <v>117014.47869999999</v>
      </c>
    </row>
    <row r="103" spans="2:16" ht="12.75" customHeight="1" x14ac:dyDescent="0.2">
      <c r="B103" s="38" t="s">
        <v>356</v>
      </c>
      <c r="C103" s="110" t="s">
        <v>357</v>
      </c>
      <c r="D103" s="19">
        <v>5353271</v>
      </c>
      <c r="E103" s="19">
        <v>1333835.6088</v>
      </c>
      <c r="F103" s="19">
        <v>1775029.18</v>
      </c>
      <c r="G103" s="19">
        <v>335326</v>
      </c>
      <c r="H103" s="19">
        <v>391376.26399999997</v>
      </c>
      <c r="I103" s="19">
        <v>526169.59999999998</v>
      </c>
      <c r="J103" s="19">
        <v>148444</v>
      </c>
      <c r="K103" s="19">
        <v>222688.49599999998</v>
      </c>
      <c r="L103" s="19">
        <v>0</v>
      </c>
      <c r="M103" s="19">
        <v>0</v>
      </c>
      <c r="N103" s="19">
        <f t="shared" si="39"/>
        <v>4732869.1488000005</v>
      </c>
    </row>
    <row r="104" spans="2:16" ht="12.75" customHeight="1" x14ac:dyDescent="0.2">
      <c r="B104" s="38" t="s">
        <v>335</v>
      </c>
      <c r="C104" s="39" t="s">
        <v>336</v>
      </c>
      <c r="D104" s="19">
        <v>200000</v>
      </c>
      <c r="E104" s="19">
        <v>0</v>
      </c>
      <c r="F104" s="19">
        <v>0</v>
      </c>
      <c r="G104" s="19">
        <v>5000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f t="shared" si="39"/>
        <v>5000</v>
      </c>
    </row>
    <row r="105" spans="2:16" ht="12.75" customHeight="1" x14ac:dyDescent="0.2">
      <c r="B105" s="117">
        <v>2287</v>
      </c>
      <c r="C105" s="118" t="s">
        <v>169</v>
      </c>
      <c r="D105" s="18">
        <f>+D106+D107+D108+D109+D110</f>
        <v>7280000</v>
      </c>
      <c r="E105" s="18">
        <f>+E106+E107+E108+E109+E110</f>
        <v>259584.99599999998</v>
      </c>
      <c r="F105" s="18">
        <f t="shared" ref="F105:N105" si="41">+F106+F107+F108+F109+F110</f>
        <v>613425</v>
      </c>
      <c r="G105" s="18">
        <f t="shared" si="41"/>
        <v>248545.99599999998</v>
      </c>
      <c r="H105" s="18">
        <f>+H106+H107+H108+H109+H110</f>
        <v>161174.99599999998</v>
      </c>
      <c r="I105" s="18">
        <f t="shared" si="41"/>
        <v>463135</v>
      </c>
      <c r="J105" s="18">
        <f t="shared" si="41"/>
        <v>1156820</v>
      </c>
      <c r="K105" s="18">
        <f t="shared" si="41"/>
        <v>1240844.1800000002</v>
      </c>
      <c r="L105" s="18">
        <f t="shared" si="41"/>
        <v>272162.71019999997</v>
      </c>
      <c r="M105" s="18">
        <f>+M106+M107+M108+M109+M110</f>
        <v>436602.72</v>
      </c>
      <c r="N105" s="18">
        <f t="shared" si="41"/>
        <v>4852295.5981999999</v>
      </c>
    </row>
    <row r="106" spans="2:16" ht="12.75" customHeight="1" x14ac:dyDescent="0.2">
      <c r="B106" s="48" t="s">
        <v>172</v>
      </c>
      <c r="C106" s="119" t="s">
        <v>169</v>
      </c>
      <c r="D106" s="19">
        <v>3450000</v>
      </c>
      <c r="E106" s="19">
        <v>242999.99599999998</v>
      </c>
      <c r="F106" s="19">
        <v>125000</v>
      </c>
      <c r="G106" s="19">
        <v>242999.99599999998</v>
      </c>
      <c r="H106" s="19">
        <v>124999.996</v>
      </c>
      <c r="I106" s="19">
        <v>0</v>
      </c>
      <c r="J106" s="19">
        <v>43200</v>
      </c>
      <c r="K106" s="19">
        <v>601800</v>
      </c>
      <c r="L106" s="19">
        <v>0</v>
      </c>
      <c r="M106" s="19">
        <v>0</v>
      </c>
      <c r="N106" s="19">
        <f t="shared" si="39"/>
        <v>1380999.9879999999</v>
      </c>
      <c r="P106" s="13"/>
    </row>
    <row r="107" spans="2:16" ht="12.75" customHeight="1" x14ac:dyDescent="0.2">
      <c r="B107" s="38" t="s">
        <v>170</v>
      </c>
      <c r="C107" s="42" t="s">
        <v>171</v>
      </c>
      <c r="D107" s="19">
        <v>500000</v>
      </c>
      <c r="E107" s="19">
        <v>0</v>
      </c>
      <c r="F107" s="19">
        <v>23600</v>
      </c>
      <c r="G107" s="19">
        <v>0</v>
      </c>
      <c r="H107" s="19">
        <v>0</v>
      </c>
      <c r="I107" s="19">
        <v>44620</v>
      </c>
      <c r="J107" s="19">
        <v>23600</v>
      </c>
      <c r="K107" s="19">
        <v>109150</v>
      </c>
      <c r="L107" s="19">
        <v>0</v>
      </c>
      <c r="M107" s="19">
        <v>75520</v>
      </c>
      <c r="N107" s="19">
        <f t="shared" si="39"/>
        <v>276490</v>
      </c>
    </row>
    <row r="108" spans="2:16" ht="12.75" customHeight="1" x14ac:dyDescent="0.2">
      <c r="B108" s="38" t="s">
        <v>166</v>
      </c>
      <c r="C108" s="42" t="s">
        <v>167</v>
      </c>
      <c r="D108" s="19">
        <v>2330000</v>
      </c>
      <c r="E108" s="36">
        <v>16585</v>
      </c>
      <c r="F108" s="36">
        <v>91355</v>
      </c>
      <c r="G108" s="36">
        <v>5310</v>
      </c>
      <c r="H108" s="36">
        <v>34975</v>
      </c>
      <c r="I108" s="36">
        <f>422075-3000-3000-20000-3000-3000-10500</f>
        <v>379575</v>
      </c>
      <c r="J108" s="36">
        <v>608580</v>
      </c>
      <c r="K108" s="36">
        <v>27750</v>
      </c>
      <c r="L108" s="36">
        <v>35250</v>
      </c>
      <c r="M108" s="36">
        <v>361082.72</v>
      </c>
      <c r="N108" s="19">
        <f t="shared" si="39"/>
        <v>1560462.72</v>
      </c>
      <c r="P108" s="13"/>
    </row>
    <row r="109" spans="2:16" s="3" customFormat="1" ht="12.75" customHeight="1" x14ac:dyDescent="0.2">
      <c r="B109" s="38" t="s">
        <v>173</v>
      </c>
      <c r="C109" s="40" t="s">
        <v>174</v>
      </c>
      <c r="D109" s="19">
        <v>500000</v>
      </c>
      <c r="E109" s="19">
        <v>0</v>
      </c>
      <c r="F109" s="19">
        <v>188800</v>
      </c>
      <c r="G109" s="19">
        <v>0</v>
      </c>
      <c r="H109" s="19">
        <v>0</v>
      </c>
      <c r="I109" s="19">
        <v>38940</v>
      </c>
      <c r="J109" s="19">
        <v>481440</v>
      </c>
      <c r="K109" s="19">
        <v>0</v>
      </c>
      <c r="L109" s="19">
        <v>0</v>
      </c>
      <c r="M109" s="19">
        <v>0</v>
      </c>
      <c r="N109" s="19">
        <f t="shared" si="39"/>
        <v>709180</v>
      </c>
      <c r="O109" s="41"/>
    </row>
    <row r="110" spans="2:16" s="3" customFormat="1" ht="12.75" customHeight="1" x14ac:dyDescent="0.2">
      <c r="B110" s="38" t="s">
        <v>175</v>
      </c>
      <c r="C110" s="42" t="s">
        <v>176</v>
      </c>
      <c r="D110" s="19">
        <v>500000</v>
      </c>
      <c r="E110" s="19">
        <v>0</v>
      </c>
      <c r="F110" s="19">
        <v>184670</v>
      </c>
      <c r="G110" s="19">
        <v>236</v>
      </c>
      <c r="H110" s="19">
        <v>1200</v>
      </c>
      <c r="I110" s="19">
        <v>0</v>
      </c>
      <c r="J110" s="19">
        <v>0</v>
      </c>
      <c r="K110" s="19">
        <v>502144.18000000005</v>
      </c>
      <c r="L110" s="19">
        <v>236912.7102</v>
      </c>
      <c r="M110" s="19">
        <v>0</v>
      </c>
      <c r="N110" s="19">
        <f t="shared" si="39"/>
        <v>925162.89020000002</v>
      </c>
      <c r="O110" s="43"/>
    </row>
    <row r="111" spans="2:16" ht="12.75" customHeight="1" x14ac:dyDescent="0.2">
      <c r="B111" s="104">
        <v>2288</v>
      </c>
      <c r="C111" s="105" t="s">
        <v>177</v>
      </c>
      <c r="D111" s="18">
        <f>+D112</f>
        <v>7500000</v>
      </c>
      <c r="E111" s="18">
        <f t="shared" ref="E111:N111" si="42">+E112</f>
        <v>0</v>
      </c>
      <c r="F111" s="18">
        <f t="shared" si="42"/>
        <v>10000</v>
      </c>
      <c r="G111" s="18">
        <f t="shared" si="42"/>
        <v>10000</v>
      </c>
      <c r="H111" s="18">
        <f t="shared" si="42"/>
        <v>10000</v>
      </c>
      <c r="I111" s="18">
        <f t="shared" si="42"/>
        <v>0</v>
      </c>
      <c r="J111" s="18">
        <f t="shared" si="42"/>
        <v>10000</v>
      </c>
      <c r="K111" s="18">
        <f t="shared" si="42"/>
        <v>0</v>
      </c>
      <c r="L111" s="18">
        <f t="shared" si="42"/>
        <v>0</v>
      </c>
      <c r="M111" s="18">
        <f t="shared" si="42"/>
        <v>19160</v>
      </c>
      <c r="N111" s="18">
        <f t="shared" si="42"/>
        <v>59160</v>
      </c>
      <c r="O111" s="13"/>
    </row>
    <row r="112" spans="2:16" ht="12.75" customHeight="1" x14ac:dyDescent="0.2">
      <c r="B112" s="38" t="s">
        <v>178</v>
      </c>
      <c r="C112" s="42" t="s">
        <v>179</v>
      </c>
      <c r="D112" s="19">
        <v>7500000</v>
      </c>
      <c r="E112" s="19">
        <v>0</v>
      </c>
      <c r="F112" s="19">
        <v>10000</v>
      </c>
      <c r="G112" s="19">
        <v>10000</v>
      </c>
      <c r="H112" s="19">
        <v>10000</v>
      </c>
      <c r="I112" s="19">
        <v>0</v>
      </c>
      <c r="J112" s="19">
        <v>10000</v>
      </c>
      <c r="K112" s="19">
        <v>0</v>
      </c>
      <c r="L112" s="19">
        <v>0</v>
      </c>
      <c r="M112" s="19">
        <v>19160</v>
      </c>
      <c r="N112" s="19">
        <f t="shared" si="39"/>
        <v>59160</v>
      </c>
    </row>
    <row r="113" spans="2:14" ht="12.75" customHeight="1" x14ac:dyDescent="0.2">
      <c r="B113" s="111">
        <v>229</v>
      </c>
      <c r="C113" s="112" t="s">
        <v>180</v>
      </c>
      <c r="D113" s="15">
        <f t="shared" ref="D113:N113" si="43">+D114+D116</f>
        <v>9400000</v>
      </c>
      <c r="E113" s="15">
        <f t="shared" si="43"/>
        <v>309287.99060000002</v>
      </c>
      <c r="F113" s="15">
        <f t="shared" si="43"/>
        <v>564832.3628</v>
      </c>
      <c r="G113" s="15">
        <f t="shared" si="43"/>
        <v>885378.76720000012</v>
      </c>
      <c r="H113" s="15">
        <f t="shared" si="43"/>
        <v>813317.62040000001</v>
      </c>
      <c r="I113" s="15">
        <f t="shared" si="43"/>
        <v>1086834.2634000001</v>
      </c>
      <c r="J113" s="15">
        <f t="shared" si="43"/>
        <v>428621.83920000005</v>
      </c>
      <c r="K113" s="15">
        <f t="shared" si="43"/>
        <v>469765.90899999999</v>
      </c>
      <c r="L113" s="15">
        <f t="shared" si="43"/>
        <v>1346132.2140800001</v>
      </c>
      <c r="M113" s="15">
        <f>+M114+M116</f>
        <v>2229540.2819999997</v>
      </c>
      <c r="N113" s="15">
        <f t="shared" si="43"/>
        <v>8133711.2486800002</v>
      </c>
    </row>
    <row r="114" spans="2:14" s="44" customFormat="1" ht="12.75" customHeight="1" x14ac:dyDescent="0.2">
      <c r="B114" s="37">
        <v>2291</v>
      </c>
      <c r="C114" s="103" t="s">
        <v>181</v>
      </c>
      <c r="D114" s="17">
        <f t="shared" ref="D114:N114" si="44">+D115</f>
        <v>200000</v>
      </c>
      <c r="E114" s="17">
        <f t="shared" si="44"/>
        <v>0</v>
      </c>
      <c r="F114" s="17">
        <f t="shared" si="44"/>
        <v>0</v>
      </c>
      <c r="G114" s="17">
        <f t="shared" si="44"/>
        <v>0</v>
      </c>
      <c r="H114" s="17">
        <f t="shared" si="44"/>
        <v>141600</v>
      </c>
      <c r="I114" s="17">
        <f t="shared" si="44"/>
        <v>0</v>
      </c>
      <c r="J114" s="17">
        <f t="shared" si="44"/>
        <v>0</v>
      </c>
      <c r="K114" s="17">
        <f t="shared" si="44"/>
        <v>49830</v>
      </c>
      <c r="L114" s="17">
        <f t="shared" si="44"/>
        <v>0</v>
      </c>
      <c r="M114" s="17">
        <f t="shared" si="44"/>
        <v>0</v>
      </c>
      <c r="N114" s="17">
        <f t="shared" si="44"/>
        <v>191430</v>
      </c>
    </row>
    <row r="115" spans="2:14" s="44" customFormat="1" ht="12.75" customHeight="1" x14ac:dyDescent="0.2">
      <c r="B115" s="38" t="s">
        <v>182</v>
      </c>
      <c r="C115" s="42" t="s">
        <v>181</v>
      </c>
      <c r="D115" s="19">
        <v>200000</v>
      </c>
      <c r="E115" s="19">
        <v>0</v>
      </c>
      <c r="F115" s="19">
        <v>0</v>
      </c>
      <c r="G115" s="19">
        <v>0</v>
      </c>
      <c r="H115" s="19">
        <v>141600</v>
      </c>
      <c r="I115" s="19">
        <v>0</v>
      </c>
      <c r="J115" s="19">
        <v>0</v>
      </c>
      <c r="K115" s="19">
        <v>49830</v>
      </c>
      <c r="L115" s="19">
        <v>0</v>
      </c>
      <c r="M115" s="19">
        <v>0</v>
      </c>
      <c r="N115" s="19">
        <f t="shared" ref="N115" si="45">SUM(E115:M115)</f>
        <v>191430</v>
      </c>
    </row>
    <row r="116" spans="2:14" s="44" customFormat="1" ht="12.75" customHeight="1" x14ac:dyDescent="0.2">
      <c r="B116" s="37">
        <v>2292</v>
      </c>
      <c r="C116" s="103" t="s">
        <v>183</v>
      </c>
      <c r="D116" s="17">
        <f t="shared" ref="D116:N116" si="46">+D117+D118</f>
        <v>9200000</v>
      </c>
      <c r="E116" s="17">
        <f t="shared" si="46"/>
        <v>309287.99060000002</v>
      </c>
      <c r="F116" s="17">
        <f t="shared" si="46"/>
        <v>564832.3628</v>
      </c>
      <c r="G116" s="17">
        <f t="shared" si="46"/>
        <v>885378.76720000012</v>
      </c>
      <c r="H116" s="17">
        <f t="shared" si="46"/>
        <v>671717.62040000001</v>
      </c>
      <c r="I116" s="17">
        <f t="shared" si="46"/>
        <v>1086834.2634000001</v>
      </c>
      <c r="J116" s="17">
        <f t="shared" si="46"/>
        <v>428621.83920000005</v>
      </c>
      <c r="K116" s="17">
        <f t="shared" si="46"/>
        <v>419935.90899999999</v>
      </c>
      <c r="L116" s="17">
        <f t="shared" si="46"/>
        <v>1346132.2140800001</v>
      </c>
      <c r="M116" s="17">
        <f>+M117+M118</f>
        <v>2229540.2819999997</v>
      </c>
      <c r="N116" s="17">
        <f t="shared" si="46"/>
        <v>7942281.2486800002</v>
      </c>
    </row>
    <row r="117" spans="2:14" ht="12.75" customHeight="1" x14ac:dyDescent="0.2">
      <c r="B117" s="38" t="s">
        <v>184</v>
      </c>
      <c r="C117" s="42" t="s">
        <v>185</v>
      </c>
      <c r="D117" s="19">
        <v>6700000</v>
      </c>
      <c r="E117" s="19">
        <v>101312.99060000003</v>
      </c>
      <c r="F117" s="19">
        <v>498516.36280000006</v>
      </c>
      <c r="G117" s="19">
        <v>556217.76720000012</v>
      </c>
      <c r="H117" s="19">
        <v>529380.12040000001</v>
      </c>
      <c r="I117" s="19">
        <v>879036.26340000005</v>
      </c>
      <c r="J117" s="19">
        <v>107054.1992</v>
      </c>
      <c r="K117" s="19">
        <v>149715.90900000001</v>
      </c>
      <c r="L117" s="19">
        <v>1122522.2140800001</v>
      </c>
      <c r="M117" s="19">
        <v>1985810.8819999998</v>
      </c>
      <c r="N117" s="19">
        <f t="shared" ref="N117:N118" si="47">SUM(E117:M117)</f>
        <v>5929566.7086800002</v>
      </c>
    </row>
    <row r="118" spans="2:14" ht="12.75" customHeight="1" x14ac:dyDescent="0.2">
      <c r="B118" s="38" t="s">
        <v>186</v>
      </c>
      <c r="C118" s="42" t="s">
        <v>187</v>
      </c>
      <c r="D118" s="19">
        <v>2500000</v>
      </c>
      <c r="E118" s="19">
        <v>207975</v>
      </c>
      <c r="F118" s="19">
        <v>66316</v>
      </c>
      <c r="G118" s="19">
        <v>329161</v>
      </c>
      <c r="H118" s="19">
        <v>142337.5</v>
      </c>
      <c r="I118" s="19">
        <v>207798</v>
      </c>
      <c r="J118" s="19">
        <v>321567.64</v>
      </c>
      <c r="K118" s="19">
        <v>270220</v>
      </c>
      <c r="L118" s="19">
        <v>223610</v>
      </c>
      <c r="M118" s="19">
        <v>243729.4</v>
      </c>
      <c r="N118" s="19">
        <f t="shared" si="47"/>
        <v>2012714.54</v>
      </c>
    </row>
    <row r="119" spans="2:14" ht="12.75" customHeight="1" x14ac:dyDescent="0.2">
      <c r="B119" s="111">
        <v>23</v>
      </c>
      <c r="C119" s="112" t="s">
        <v>188</v>
      </c>
      <c r="D119" s="15">
        <f t="shared" ref="D119:N119" si="48">+D120+D126+D131+D137+D139+D144+D161+D169</f>
        <v>42188875</v>
      </c>
      <c r="E119" s="15">
        <f t="shared" si="48"/>
        <v>3031462.1106000021</v>
      </c>
      <c r="F119" s="15">
        <f t="shared" si="48"/>
        <v>3999787.2700000005</v>
      </c>
      <c r="G119" s="15">
        <f t="shared" si="48"/>
        <v>2326438.3658000017</v>
      </c>
      <c r="H119" s="15">
        <f t="shared" si="48"/>
        <v>2097505.9304000023</v>
      </c>
      <c r="I119" s="15">
        <f t="shared" si="48"/>
        <v>3162286.7476000022</v>
      </c>
      <c r="J119" s="15">
        <f t="shared" si="48"/>
        <v>1594188.2140000011</v>
      </c>
      <c r="K119" s="15">
        <f t="shared" si="48"/>
        <v>2459369.7298000017</v>
      </c>
      <c r="L119" s="15">
        <f t="shared" si="48"/>
        <v>3728878.645080002</v>
      </c>
      <c r="M119" s="15">
        <f>+M120+M126+M131+M137+M139+M144+M161+M169</f>
        <v>2438894.176</v>
      </c>
      <c r="N119" s="15">
        <f t="shared" si="48"/>
        <v>24838811.189280014</v>
      </c>
    </row>
    <row r="120" spans="2:14" ht="12.75" customHeight="1" x14ac:dyDescent="0.2">
      <c r="B120" s="37">
        <v>231</v>
      </c>
      <c r="C120" s="108" t="s">
        <v>189</v>
      </c>
      <c r="D120" s="17">
        <f t="shared" ref="D120:N120" si="49">+D121+D122</f>
        <v>2811000</v>
      </c>
      <c r="E120" s="17">
        <f t="shared" si="49"/>
        <v>172130.02479999998</v>
      </c>
      <c r="F120" s="17">
        <f t="shared" si="49"/>
        <v>116719.72</v>
      </c>
      <c r="G120" s="17">
        <f t="shared" si="49"/>
        <v>129241.36</v>
      </c>
      <c r="H120" s="17">
        <f t="shared" si="49"/>
        <v>118126.12119999999</v>
      </c>
      <c r="I120" s="17">
        <f t="shared" si="49"/>
        <v>371349.4472</v>
      </c>
      <c r="J120" s="17">
        <f t="shared" si="49"/>
        <v>151418.633</v>
      </c>
      <c r="K120" s="17">
        <f t="shared" si="49"/>
        <v>185533.96159999998</v>
      </c>
      <c r="L120" s="17">
        <f t="shared" si="49"/>
        <v>137318.69668000002</v>
      </c>
      <c r="M120" s="157">
        <f>+M121+M122</f>
        <v>229883.777</v>
      </c>
      <c r="N120" s="159">
        <f t="shared" si="49"/>
        <v>1611721.7414800001</v>
      </c>
    </row>
    <row r="121" spans="2:14" ht="12.75" customHeight="1" x14ac:dyDescent="0.2">
      <c r="B121" s="38" t="s">
        <v>190</v>
      </c>
      <c r="C121" s="42" t="s">
        <v>191</v>
      </c>
      <c r="D121" s="19">
        <v>2211000</v>
      </c>
      <c r="E121" s="19">
        <v>143552.02619999999</v>
      </c>
      <c r="F121" s="19">
        <v>89369.72</v>
      </c>
      <c r="G121" s="19">
        <v>105804.36</v>
      </c>
      <c r="H121" s="19">
        <v>92175.151199999993</v>
      </c>
      <c r="I121" s="19">
        <v>348177.4572</v>
      </c>
      <c r="J121" s="19">
        <v>130128.643</v>
      </c>
      <c r="K121" s="19">
        <v>161043.96679999999</v>
      </c>
      <c r="L121" s="19">
        <v>118618.69668000002</v>
      </c>
      <c r="M121" s="158">
        <v>179303.7708</v>
      </c>
      <c r="N121" s="160">
        <f t="shared" ref="N121" si="50">SUM(E121:M121)</f>
        <v>1368173.7918800001</v>
      </c>
    </row>
    <row r="122" spans="2:14" ht="12.75" customHeight="1" x14ac:dyDescent="0.2">
      <c r="B122" s="104">
        <v>2313</v>
      </c>
      <c r="C122" s="105" t="s">
        <v>192</v>
      </c>
      <c r="D122" s="18">
        <f t="shared" ref="D122:N122" si="51">SUM(D123:D125)</f>
        <v>600000</v>
      </c>
      <c r="E122" s="18">
        <f t="shared" si="51"/>
        <v>28577.998599999999</v>
      </c>
      <c r="F122" s="18">
        <f t="shared" si="51"/>
        <v>27350</v>
      </c>
      <c r="G122" s="18">
        <f t="shared" si="51"/>
        <v>23437</v>
      </c>
      <c r="H122" s="18">
        <f t="shared" si="51"/>
        <v>25950.97</v>
      </c>
      <c r="I122" s="18">
        <f t="shared" si="51"/>
        <v>23171.99</v>
      </c>
      <c r="J122" s="18">
        <f t="shared" si="51"/>
        <v>21289.989999999998</v>
      </c>
      <c r="K122" s="18">
        <f t="shared" si="51"/>
        <v>24489.9948</v>
      </c>
      <c r="L122" s="18">
        <f t="shared" si="51"/>
        <v>18700</v>
      </c>
      <c r="M122" s="23">
        <f>SUM(M123:M125)</f>
        <v>50580.006200000003</v>
      </c>
      <c r="N122" s="161">
        <f t="shared" si="51"/>
        <v>243547.94959999999</v>
      </c>
    </row>
    <row r="123" spans="2:14" ht="12.75" customHeight="1" x14ac:dyDescent="0.2">
      <c r="B123" s="38" t="s">
        <v>193</v>
      </c>
      <c r="C123" s="42" t="s">
        <v>194</v>
      </c>
      <c r="D123" s="19">
        <v>50000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600</v>
      </c>
      <c r="K123" s="19">
        <v>0</v>
      </c>
      <c r="L123" s="19">
        <v>200</v>
      </c>
      <c r="M123" s="158">
        <v>0</v>
      </c>
      <c r="N123" s="160">
        <f t="shared" ref="N123:N125" si="52">SUM(E123:M123)</f>
        <v>800</v>
      </c>
    </row>
    <row r="124" spans="2:14" ht="12.75" customHeight="1" x14ac:dyDescent="0.2">
      <c r="B124" s="48" t="s">
        <v>195</v>
      </c>
      <c r="C124" s="119" t="s">
        <v>196</v>
      </c>
      <c r="D124" s="19">
        <v>250000</v>
      </c>
      <c r="E124" s="19">
        <v>28577.998599999999</v>
      </c>
      <c r="F124" s="19">
        <v>26800</v>
      </c>
      <c r="G124" s="19">
        <v>20251</v>
      </c>
      <c r="H124" s="19">
        <v>16385</v>
      </c>
      <c r="I124" s="19">
        <v>23171.99</v>
      </c>
      <c r="J124" s="19">
        <v>20689.989999999998</v>
      </c>
      <c r="K124" s="19">
        <v>24489.9948</v>
      </c>
      <c r="L124" s="19">
        <v>18500</v>
      </c>
      <c r="M124" s="158">
        <v>32474.9948</v>
      </c>
      <c r="N124" s="160">
        <f t="shared" si="52"/>
        <v>211340.9682</v>
      </c>
    </row>
    <row r="125" spans="2:14" ht="12.75" customHeight="1" x14ac:dyDescent="0.2">
      <c r="B125" s="48" t="s">
        <v>197</v>
      </c>
      <c r="C125" s="119" t="s">
        <v>198</v>
      </c>
      <c r="D125" s="19">
        <v>300000</v>
      </c>
      <c r="E125" s="19">
        <v>0</v>
      </c>
      <c r="F125" s="19">
        <v>550</v>
      </c>
      <c r="G125" s="19">
        <v>3186</v>
      </c>
      <c r="H125" s="19">
        <v>9565.9699999999993</v>
      </c>
      <c r="I125" s="19">
        <v>0</v>
      </c>
      <c r="J125" s="19">
        <v>0</v>
      </c>
      <c r="K125" s="19">
        <v>0</v>
      </c>
      <c r="L125" s="19">
        <v>0</v>
      </c>
      <c r="M125" s="158">
        <v>18105.011399999999</v>
      </c>
      <c r="N125" s="160">
        <f t="shared" si="52"/>
        <v>31406.981399999997</v>
      </c>
    </row>
    <row r="126" spans="2:14" ht="18" customHeight="1" x14ac:dyDescent="0.2">
      <c r="B126" s="37">
        <v>232</v>
      </c>
      <c r="C126" s="120" t="s">
        <v>199</v>
      </c>
      <c r="D126" s="17">
        <f t="shared" ref="D126:N126" si="53">SUM(D127:D130)</f>
        <v>700000</v>
      </c>
      <c r="E126" s="17">
        <f t="shared" si="53"/>
        <v>233550</v>
      </c>
      <c r="F126" s="17">
        <f t="shared" si="53"/>
        <v>0</v>
      </c>
      <c r="G126" s="17">
        <f t="shared" si="53"/>
        <v>158815</v>
      </c>
      <c r="H126" s="17">
        <f t="shared" si="53"/>
        <v>129300</v>
      </c>
      <c r="I126" s="17">
        <f t="shared" si="53"/>
        <v>5015</v>
      </c>
      <c r="J126" s="17">
        <f t="shared" si="53"/>
        <v>15881.210000000001</v>
      </c>
      <c r="K126" s="17">
        <f t="shared" si="53"/>
        <v>186236.99280000001</v>
      </c>
      <c r="L126" s="17">
        <f t="shared" si="53"/>
        <v>25723.5988</v>
      </c>
      <c r="M126" s="157">
        <f>SUM(M127:M130)</f>
        <v>18975.001799999998</v>
      </c>
      <c r="N126" s="159">
        <f t="shared" si="53"/>
        <v>773496.80339999998</v>
      </c>
    </row>
    <row r="127" spans="2:14" ht="12.75" customHeight="1" x14ac:dyDescent="0.2">
      <c r="B127" s="38" t="s">
        <v>200</v>
      </c>
      <c r="C127" s="42" t="s">
        <v>201</v>
      </c>
      <c r="D127" s="19">
        <v>100000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2360</v>
      </c>
      <c r="L127" s="19">
        <v>0</v>
      </c>
      <c r="M127" s="158">
        <v>1500.0042000000001</v>
      </c>
      <c r="N127" s="160">
        <f t="shared" ref="N127:N130" si="54">SUM(E127:M127)</f>
        <v>3860.0042000000003</v>
      </c>
    </row>
    <row r="128" spans="2:14" ht="12.75" customHeight="1" x14ac:dyDescent="0.2">
      <c r="B128" s="48" t="s">
        <v>202</v>
      </c>
      <c r="C128" s="42" t="s">
        <v>203</v>
      </c>
      <c r="D128" s="19">
        <v>200000</v>
      </c>
      <c r="E128" s="19">
        <v>500</v>
      </c>
      <c r="F128" s="19">
        <v>0</v>
      </c>
      <c r="G128" s="19">
        <v>0</v>
      </c>
      <c r="H128" s="19">
        <v>0</v>
      </c>
      <c r="I128" s="19">
        <v>5015</v>
      </c>
      <c r="J128" s="19">
        <v>1396.51</v>
      </c>
      <c r="K128" s="19">
        <v>13071.9928</v>
      </c>
      <c r="L128" s="19">
        <v>0</v>
      </c>
      <c r="M128" s="78">
        <v>0</v>
      </c>
      <c r="N128" s="160">
        <f t="shared" si="54"/>
        <v>19983.502800000002</v>
      </c>
    </row>
    <row r="129" spans="2:16" s="3" customFormat="1" ht="12.75" customHeight="1" x14ac:dyDescent="0.2">
      <c r="B129" s="38" t="s">
        <v>204</v>
      </c>
      <c r="C129" s="42" t="s">
        <v>205</v>
      </c>
      <c r="D129" s="19">
        <v>300000</v>
      </c>
      <c r="E129" s="19">
        <v>233050</v>
      </c>
      <c r="F129" s="19">
        <v>0</v>
      </c>
      <c r="G129" s="19">
        <v>158815</v>
      </c>
      <c r="H129" s="19">
        <v>129300</v>
      </c>
      <c r="I129" s="19">
        <v>0</v>
      </c>
      <c r="J129" s="19">
        <v>14484.7</v>
      </c>
      <c r="K129" s="19">
        <v>170805</v>
      </c>
      <c r="L129" s="19">
        <v>25723.5988</v>
      </c>
      <c r="M129" s="158">
        <v>17474.997599999999</v>
      </c>
      <c r="N129" s="160">
        <f t="shared" si="54"/>
        <v>749653.29639999999</v>
      </c>
    </row>
    <row r="130" spans="2:16" ht="12.75" customHeight="1" x14ac:dyDescent="0.2">
      <c r="B130" s="48" t="s">
        <v>206</v>
      </c>
      <c r="C130" s="42" t="s">
        <v>207</v>
      </c>
      <c r="D130" s="19">
        <v>100000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58">
        <v>0</v>
      </c>
      <c r="N130" s="160">
        <f t="shared" si="54"/>
        <v>0</v>
      </c>
    </row>
    <row r="131" spans="2:16" ht="12.75" customHeight="1" x14ac:dyDescent="0.2">
      <c r="B131" s="37">
        <v>233</v>
      </c>
      <c r="C131" s="116" t="s">
        <v>208</v>
      </c>
      <c r="D131" s="17">
        <f t="shared" ref="D131:N131" si="55">SUM(D132:D136)</f>
        <v>1801000</v>
      </c>
      <c r="E131" s="17">
        <f t="shared" si="55"/>
        <v>165280.63</v>
      </c>
      <c r="F131" s="17">
        <f t="shared" si="55"/>
        <v>72275</v>
      </c>
      <c r="G131" s="17">
        <f t="shared" si="55"/>
        <v>73573.483999999997</v>
      </c>
      <c r="H131" s="17">
        <f t="shared" si="55"/>
        <v>0</v>
      </c>
      <c r="I131" s="17">
        <f t="shared" si="55"/>
        <v>83220</v>
      </c>
      <c r="J131" s="17">
        <f t="shared" si="55"/>
        <v>93508</v>
      </c>
      <c r="K131" s="17">
        <f t="shared" si="55"/>
        <v>255699.99559999999</v>
      </c>
      <c r="L131" s="17">
        <f t="shared" si="55"/>
        <v>139542.09520000001</v>
      </c>
      <c r="M131" s="157">
        <f>SUM(M132:M136)</f>
        <v>125310.0468</v>
      </c>
      <c r="N131" s="159">
        <f t="shared" si="55"/>
        <v>1008409.2516</v>
      </c>
    </row>
    <row r="132" spans="2:16" ht="12.75" customHeight="1" x14ac:dyDescent="0.2">
      <c r="B132" s="38" t="s">
        <v>209</v>
      </c>
      <c r="C132" s="42" t="s">
        <v>210</v>
      </c>
      <c r="D132" s="19">
        <v>500000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58">
        <v>0</v>
      </c>
      <c r="N132" s="160">
        <f t="shared" ref="N132:N136" si="56">SUM(E132:M132)</f>
        <v>0</v>
      </c>
    </row>
    <row r="133" spans="2:16" s="3" customFormat="1" ht="12.75" customHeight="1" x14ac:dyDescent="0.2">
      <c r="B133" s="38" t="s">
        <v>211</v>
      </c>
      <c r="C133" s="40" t="s">
        <v>212</v>
      </c>
      <c r="D133" s="19">
        <v>550000</v>
      </c>
      <c r="E133" s="19">
        <v>163097.63</v>
      </c>
      <c r="F133" s="19">
        <v>72275</v>
      </c>
      <c r="G133" s="19">
        <v>73573.483999999997</v>
      </c>
      <c r="H133" s="19">
        <v>0</v>
      </c>
      <c r="I133" s="19">
        <v>70970</v>
      </c>
      <c r="J133" s="19">
        <v>73508</v>
      </c>
      <c r="K133" s="19">
        <v>255699.99559999999</v>
      </c>
      <c r="L133" s="19">
        <v>19542.0952</v>
      </c>
      <c r="M133" s="158">
        <v>109260.0468</v>
      </c>
      <c r="N133" s="160">
        <f t="shared" si="56"/>
        <v>837926.25159999996</v>
      </c>
    </row>
    <row r="134" spans="2:16" ht="12.75" customHeight="1" x14ac:dyDescent="0.2">
      <c r="B134" s="38" t="s">
        <v>213</v>
      </c>
      <c r="C134" s="42" t="s">
        <v>214</v>
      </c>
      <c r="D134" s="19">
        <v>600000</v>
      </c>
      <c r="E134" s="19">
        <v>2183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58">
        <v>0</v>
      </c>
      <c r="N134" s="160">
        <f t="shared" si="56"/>
        <v>2183</v>
      </c>
    </row>
    <row r="135" spans="2:16" ht="12.75" customHeight="1" x14ac:dyDescent="0.2">
      <c r="B135" s="38" t="s">
        <v>215</v>
      </c>
      <c r="C135" s="42" t="s">
        <v>216</v>
      </c>
      <c r="D135" s="19">
        <v>100000</v>
      </c>
      <c r="E135" s="19">
        <v>0</v>
      </c>
      <c r="F135" s="19">
        <v>0</v>
      </c>
      <c r="G135" s="19">
        <v>0</v>
      </c>
      <c r="H135" s="19">
        <v>0</v>
      </c>
      <c r="I135" s="19">
        <v>12250</v>
      </c>
      <c r="J135" s="19">
        <v>20000</v>
      </c>
      <c r="K135" s="19">
        <v>0</v>
      </c>
      <c r="L135" s="19">
        <v>0</v>
      </c>
      <c r="M135" s="158">
        <v>16050</v>
      </c>
      <c r="N135" s="160">
        <f t="shared" si="56"/>
        <v>48300</v>
      </c>
    </row>
    <row r="136" spans="2:16" ht="12.75" customHeight="1" x14ac:dyDescent="0.2">
      <c r="B136" s="48" t="s">
        <v>217</v>
      </c>
      <c r="C136" s="42" t="s">
        <v>218</v>
      </c>
      <c r="D136" s="19">
        <v>51000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120000</v>
      </c>
      <c r="M136" s="158">
        <v>0</v>
      </c>
      <c r="N136" s="160">
        <f t="shared" si="56"/>
        <v>120000</v>
      </c>
    </row>
    <row r="137" spans="2:16" ht="12.75" customHeight="1" x14ac:dyDescent="0.2">
      <c r="B137" s="37">
        <v>234</v>
      </c>
      <c r="C137" s="120" t="s">
        <v>219</v>
      </c>
      <c r="D137" s="17">
        <f t="shared" ref="D137:N137" si="57">+D138</f>
        <v>100000</v>
      </c>
      <c r="E137" s="17">
        <f t="shared" si="57"/>
        <v>0</v>
      </c>
      <c r="F137" s="17">
        <f t="shared" si="57"/>
        <v>0</v>
      </c>
      <c r="G137" s="17">
        <f t="shared" si="57"/>
        <v>0</v>
      </c>
      <c r="H137" s="17">
        <f t="shared" si="57"/>
        <v>0</v>
      </c>
      <c r="I137" s="17">
        <f t="shared" si="57"/>
        <v>0</v>
      </c>
      <c r="J137" s="17">
        <f t="shared" si="57"/>
        <v>0</v>
      </c>
      <c r="K137" s="17">
        <f t="shared" si="57"/>
        <v>0</v>
      </c>
      <c r="L137" s="17">
        <f t="shared" si="57"/>
        <v>0</v>
      </c>
      <c r="M137" s="157">
        <f t="shared" si="57"/>
        <v>0</v>
      </c>
      <c r="N137" s="159">
        <f t="shared" si="57"/>
        <v>0</v>
      </c>
    </row>
    <row r="138" spans="2:16" ht="12.75" customHeight="1" x14ac:dyDescent="0.2">
      <c r="B138" s="48" t="s">
        <v>220</v>
      </c>
      <c r="C138" s="119" t="s">
        <v>221</v>
      </c>
      <c r="D138" s="19">
        <v>100000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f t="shared" ref="N138" si="58">SUM(E138:M138)</f>
        <v>0</v>
      </c>
    </row>
    <row r="139" spans="2:16" ht="12.75" customHeight="1" x14ac:dyDescent="0.2">
      <c r="B139" s="37">
        <v>235</v>
      </c>
      <c r="C139" s="116" t="s">
        <v>222</v>
      </c>
      <c r="D139" s="17">
        <f t="shared" ref="D139:N139" si="59">+D140+D141+D142+D143</f>
        <v>1199000</v>
      </c>
      <c r="E139" s="17">
        <f t="shared" si="59"/>
        <v>349.99979999999999</v>
      </c>
      <c r="F139" s="17">
        <f t="shared" si="59"/>
        <v>215568.88</v>
      </c>
      <c r="G139" s="17">
        <f t="shared" si="59"/>
        <v>252146.7996</v>
      </c>
      <c r="H139" s="17">
        <f t="shared" si="59"/>
        <v>12782.779999999999</v>
      </c>
      <c r="I139" s="17">
        <f t="shared" si="59"/>
        <v>319280.74320000003</v>
      </c>
      <c r="J139" s="17">
        <f t="shared" si="59"/>
        <v>2927.54</v>
      </c>
      <c r="K139" s="17">
        <f t="shared" si="59"/>
        <v>22981.794600000001</v>
      </c>
      <c r="L139" s="17">
        <f t="shared" si="59"/>
        <v>35855.503600000004</v>
      </c>
      <c r="M139" s="17">
        <f t="shared" si="59"/>
        <v>0</v>
      </c>
      <c r="N139" s="17">
        <f t="shared" si="59"/>
        <v>861894.04080000008</v>
      </c>
    </row>
    <row r="140" spans="2:16" ht="12.75" customHeight="1" x14ac:dyDescent="0.2">
      <c r="B140" s="48" t="s">
        <v>223</v>
      </c>
      <c r="C140" s="119" t="s">
        <v>224</v>
      </c>
      <c r="D140" s="19">
        <v>50000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f t="shared" ref="N140:N143" si="60">SUM(E140:M140)</f>
        <v>0</v>
      </c>
    </row>
    <row r="141" spans="2:16" s="3" customFormat="1" ht="12.75" customHeight="1" x14ac:dyDescent="0.2">
      <c r="B141" s="38" t="s">
        <v>225</v>
      </c>
      <c r="C141" s="42" t="s">
        <v>226</v>
      </c>
      <c r="D141" s="19">
        <v>500000</v>
      </c>
      <c r="E141" s="19">
        <v>0</v>
      </c>
      <c r="F141" s="19">
        <v>215568.88</v>
      </c>
      <c r="G141" s="19">
        <v>247800</v>
      </c>
      <c r="H141" s="19">
        <v>0</v>
      </c>
      <c r="I141" s="19">
        <v>313568.76320000004</v>
      </c>
      <c r="J141" s="19">
        <v>0</v>
      </c>
      <c r="K141" s="19">
        <v>10162.808999999999</v>
      </c>
      <c r="L141" s="19">
        <v>33585.006600000001</v>
      </c>
      <c r="M141" s="19">
        <v>0</v>
      </c>
      <c r="N141" s="19">
        <f t="shared" si="60"/>
        <v>820685.45880000002</v>
      </c>
      <c r="O141" s="43"/>
      <c r="P141" s="11"/>
    </row>
    <row r="142" spans="2:16" ht="12.75" customHeight="1" x14ac:dyDescent="0.2">
      <c r="B142" s="38" t="s">
        <v>227</v>
      </c>
      <c r="C142" s="42" t="s">
        <v>228</v>
      </c>
      <c r="D142" s="19">
        <v>50000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279.99040000000002</v>
      </c>
      <c r="L142" s="19">
        <v>708</v>
      </c>
      <c r="M142" s="19">
        <v>0</v>
      </c>
      <c r="N142" s="19">
        <f t="shared" si="60"/>
        <v>987.99040000000002</v>
      </c>
    </row>
    <row r="143" spans="2:16" ht="12.75" customHeight="1" x14ac:dyDescent="0.2">
      <c r="B143" s="38" t="s">
        <v>229</v>
      </c>
      <c r="C143" s="40" t="s">
        <v>230</v>
      </c>
      <c r="D143" s="19">
        <v>599000</v>
      </c>
      <c r="E143" s="19">
        <v>349.99979999999999</v>
      </c>
      <c r="F143" s="19">
        <v>0</v>
      </c>
      <c r="G143" s="19">
        <v>4346.7996000000003</v>
      </c>
      <c r="H143" s="19">
        <v>12782.779999999999</v>
      </c>
      <c r="I143" s="19">
        <v>5711.9800000000005</v>
      </c>
      <c r="J143" s="19">
        <v>2927.54</v>
      </c>
      <c r="K143" s="19">
        <v>12538.995199999999</v>
      </c>
      <c r="L143" s="19">
        <v>1562.4970000000001</v>
      </c>
      <c r="M143" s="19">
        <v>0</v>
      </c>
      <c r="N143" s="19">
        <f t="shared" si="60"/>
        <v>40220.5916</v>
      </c>
    </row>
    <row r="144" spans="2:16" ht="12.75" customHeight="1" x14ac:dyDescent="0.2">
      <c r="B144" s="37">
        <v>236</v>
      </c>
      <c r="C144" s="108" t="s">
        <v>231</v>
      </c>
      <c r="D144" s="17">
        <f t="shared" ref="D144:N144" si="61">+D145+D149+D153+D156+D159</f>
        <v>1900000</v>
      </c>
      <c r="E144" s="17">
        <f t="shared" si="61"/>
        <v>0</v>
      </c>
      <c r="F144" s="17">
        <f t="shared" si="61"/>
        <v>5390</v>
      </c>
      <c r="G144" s="17">
        <f t="shared" si="61"/>
        <v>124826.5822</v>
      </c>
      <c r="H144" s="17">
        <f t="shared" si="61"/>
        <v>7969.0499999999993</v>
      </c>
      <c r="I144" s="17">
        <f t="shared" si="61"/>
        <v>19660.140000000003</v>
      </c>
      <c r="J144" s="17">
        <f t="shared" si="61"/>
        <v>5789.1</v>
      </c>
      <c r="K144" s="17">
        <f t="shared" si="61"/>
        <v>6479.0839999999998</v>
      </c>
      <c r="L144" s="17">
        <f t="shared" si="61"/>
        <v>4229.9885999999997</v>
      </c>
      <c r="M144" s="17">
        <f>+M145+M149+M153+M156+M159</f>
        <v>4917.4778000000006</v>
      </c>
      <c r="N144" s="17">
        <f t="shared" si="61"/>
        <v>179261.42259999999</v>
      </c>
    </row>
    <row r="145" spans="2:14" ht="12.75" customHeight="1" x14ac:dyDescent="0.2">
      <c r="B145" s="117">
        <v>2361</v>
      </c>
      <c r="C145" s="121" t="s">
        <v>232</v>
      </c>
      <c r="D145" s="18">
        <f t="shared" ref="D145:N145" si="62">SUM(D146:D148)</f>
        <v>300000</v>
      </c>
      <c r="E145" s="18">
        <f t="shared" si="62"/>
        <v>0</v>
      </c>
      <c r="F145" s="18">
        <f t="shared" si="62"/>
        <v>0</v>
      </c>
      <c r="G145" s="18">
        <f t="shared" si="62"/>
        <v>0</v>
      </c>
      <c r="H145" s="18">
        <f t="shared" si="62"/>
        <v>0</v>
      </c>
      <c r="I145" s="18">
        <f t="shared" si="62"/>
        <v>0</v>
      </c>
      <c r="J145" s="18">
        <f t="shared" si="62"/>
        <v>2264.11</v>
      </c>
      <c r="K145" s="18">
        <f t="shared" si="62"/>
        <v>1413</v>
      </c>
      <c r="L145" s="18">
        <f t="shared" si="62"/>
        <v>1749.9989999999998</v>
      </c>
      <c r="M145" s="18">
        <f>SUM(M146:M148)</f>
        <v>2099.5504000000001</v>
      </c>
      <c r="N145" s="18">
        <f t="shared" si="62"/>
        <v>7526.6594000000005</v>
      </c>
    </row>
    <row r="146" spans="2:14" ht="12.75" customHeight="1" x14ac:dyDescent="0.2">
      <c r="B146" s="38" t="s">
        <v>233</v>
      </c>
      <c r="C146" s="42" t="s">
        <v>234</v>
      </c>
      <c r="D146" s="19">
        <v>100000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514.11</v>
      </c>
      <c r="K146" s="19">
        <v>128</v>
      </c>
      <c r="L146" s="19">
        <v>0</v>
      </c>
      <c r="M146" s="19">
        <v>0</v>
      </c>
      <c r="N146" s="19">
        <f t="shared" ref="N146:N148" si="63">SUM(E146:M146)</f>
        <v>642.11</v>
      </c>
    </row>
    <row r="147" spans="2:14" ht="12.75" customHeight="1" x14ac:dyDescent="0.2">
      <c r="B147" s="38" t="s">
        <v>235</v>
      </c>
      <c r="C147" s="42" t="s">
        <v>236</v>
      </c>
      <c r="D147" s="19">
        <v>100000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2099.5504000000001</v>
      </c>
      <c r="N147" s="19">
        <f t="shared" si="63"/>
        <v>2099.5504000000001</v>
      </c>
    </row>
    <row r="148" spans="2:14" ht="12.75" customHeight="1" x14ac:dyDescent="0.2">
      <c r="B148" s="38" t="s">
        <v>237</v>
      </c>
      <c r="C148" s="42" t="s">
        <v>238</v>
      </c>
      <c r="D148" s="19">
        <v>100000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1750</v>
      </c>
      <c r="K148" s="19">
        <v>1285</v>
      </c>
      <c r="L148" s="19">
        <v>1749.9989999999998</v>
      </c>
      <c r="M148" s="19">
        <v>0</v>
      </c>
      <c r="N148" s="19">
        <f t="shared" si="63"/>
        <v>4784.9989999999998</v>
      </c>
    </row>
    <row r="149" spans="2:14" ht="12.75" customHeight="1" x14ac:dyDescent="0.2">
      <c r="B149" s="117">
        <v>2362</v>
      </c>
      <c r="C149" s="118" t="s">
        <v>239</v>
      </c>
      <c r="D149" s="18">
        <f t="shared" ref="D149:N149" si="64">SUM(D150:D152)</f>
        <v>300000</v>
      </c>
      <c r="E149" s="18">
        <f t="shared" si="64"/>
        <v>0</v>
      </c>
      <c r="F149" s="18">
        <f t="shared" si="64"/>
        <v>5040</v>
      </c>
      <c r="G149" s="18">
        <f t="shared" si="64"/>
        <v>0</v>
      </c>
      <c r="H149" s="18">
        <f t="shared" si="64"/>
        <v>0</v>
      </c>
      <c r="I149" s="18">
        <f t="shared" si="64"/>
        <v>323</v>
      </c>
      <c r="J149" s="18">
        <f t="shared" si="64"/>
        <v>0</v>
      </c>
      <c r="K149" s="18">
        <f t="shared" si="64"/>
        <v>1753.77</v>
      </c>
      <c r="L149" s="18">
        <f t="shared" si="64"/>
        <v>0</v>
      </c>
      <c r="M149" s="18">
        <f t="shared" si="64"/>
        <v>0</v>
      </c>
      <c r="N149" s="18">
        <f t="shared" si="64"/>
        <v>7116.77</v>
      </c>
    </row>
    <row r="150" spans="2:14" ht="12.75" customHeight="1" x14ac:dyDescent="0.2">
      <c r="B150" s="38" t="s">
        <v>240</v>
      </c>
      <c r="C150" s="42" t="s">
        <v>241</v>
      </c>
      <c r="D150" s="19">
        <v>100000</v>
      </c>
      <c r="E150" s="19">
        <v>0</v>
      </c>
      <c r="F150" s="19">
        <v>0</v>
      </c>
      <c r="G150" s="19">
        <v>0</v>
      </c>
      <c r="H150" s="19">
        <v>0</v>
      </c>
      <c r="I150" s="19">
        <v>323</v>
      </c>
      <c r="J150" s="19">
        <v>0</v>
      </c>
      <c r="K150" s="19">
        <v>1753.77</v>
      </c>
      <c r="L150" s="19">
        <v>0</v>
      </c>
      <c r="M150" s="19">
        <v>0</v>
      </c>
      <c r="N150" s="19">
        <f t="shared" ref="N150:N152" si="65">SUM(E150:M150)</f>
        <v>2076.77</v>
      </c>
    </row>
    <row r="151" spans="2:14" ht="12.75" customHeight="1" x14ac:dyDescent="0.2">
      <c r="B151" s="38" t="s">
        <v>242</v>
      </c>
      <c r="C151" s="42" t="s">
        <v>243</v>
      </c>
      <c r="D151" s="19">
        <v>100000</v>
      </c>
      <c r="E151" s="19">
        <v>0</v>
      </c>
      <c r="F151" s="19">
        <v>5040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f t="shared" si="65"/>
        <v>5040</v>
      </c>
    </row>
    <row r="152" spans="2:14" ht="12.75" customHeight="1" x14ac:dyDescent="0.2">
      <c r="B152" s="38" t="s">
        <v>244</v>
      </c>
      <c r="C152" s="42" t="s">
        <v>245</v>
      </c>
      <c r="D152" s="19">
        <v>100000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f t="shared" si="65"/>
        <v>0</v>
      </c>
    </row>
    <row r="153" spans="2:14" ht="12.75" customHeight="1" x14ac:dyDescent="0.2">
      <c r="B153" s="117">
        <v>2363</v>
      </c>
      <c r="C153" s="118" t="s">
        <v>246</v>
      </c>
      <c r="D153" s="18">
        <f t="shared" ref="D153:N153" si="66">+D154+D155</f>
        <v>1000000</v>
      </c>
      <c r="E153" s="18">
        <f t="shared" si="66"/>
        <v>0</v>
      </c>
      <c r="F153" s="18">
        <f t="shared" si="66"/>
        <v>0</v>
      </c>
      <c r="G153" s="18">
        <f t="shared" si="66"/>
        <v>124826.5822</v>
      </c>
      <c r="H153" s="18">
        <f t="shared" si="66"/>
        <v>7969.0499999999993</v>
      </c>
      <c r="I153" s="18">
        <f t="shared" si="66"/>
        <v>18416.740000000002</v>
      </c>
      <c r="J153" s="18">
        <f t="shared" si="66"/>
        <v>3074.99</v>
      </c>
      <c r="K153" s="18">
        <f t="shared" si="66"/>
        <v>1437.9951999999998</v>
      </c>
      <c r="L153" s="18">
        <f t="shared" si="66"/>
        <v>2279.9895999999999</v>
      </c>
      <c r="M153" s="18">
        <f>+M154+M155</f>
        <v>2817.9274</v>
      </c>
      <c r="N153" s="18">
        <f t="shared" si="66"/>
        <v>160823.27439999999</v>
      </c>
    </row>
    <row r="154" spans="2:14" ht="16.5" customHeight="1" x14ac:dyDescent="0.2">
      <c r="B154" s="38" t="s">
        <v>247</v>
      </c>
      <c r="C154" s="102" t="s">
        <v>248</v>
      </c>
      <c r="D154" s="19">
        <v>800000</v>
      </c>
      <c r="E154" s="19">
        <v>0</v>
      </c>
      <c r="F154" s="19">
        <v>0</v>
      </c>
      <c r="G154" s="19">
        <v>0</v>
      </c>
      <c r="H154" s="19">
        <v>0</v>
      </c>
      <c r="I154" s="19">
        <v>6943.2</v>
      </c>
      <c r="J154" s="19">
        <v>0</v>
      </c>
      <c r="K154" s="19">
        <v>1437.9951999999998</v>
      </c>
      <c r="L154" s="19">
        <v>1679.9895999999999</v>
      </c>
      <c r="M154" s="19">
        <v>1136.0026</v>
      </c>
      <c r="N154" s="19">
        <f t="shared" ref="N154:N155" si="67">SUM(E154:M154)</f>
        <v>11197.187399999999</v>
      </c>
    </row>
    <row r="155" spans="2:14" ht="16.5" customHeight="1" x14ac:dyDescent="0.2">
      <c r="B155" s="38" t="s">
        <v>249</v>
      </c>
      <c r="C155" s="102" t="s">
        <v>250</v>
      </c>
      <c r="D155" s="19">
        <v>200000</v>
      </c>
      <c r="E155" s="19">
        <v>0</v>
      </c>
      <c r="F155" s="19">
        <v>0</v>
      </c>
      <c r="G155" s="19">
        <v>124826.5822</v>
      </c>
      <c r="H155" s="19">
        <v>7969.0499999999993</v>
      </c>
      <c r="I155" s="19">
        <v>11473.54</v>
      </c>
      <c r="J155" s="19">
        <v>3074.99</v>
      </c>
      <c r="K155" s="19">
        <v>0</v>
      </c>
      <c r="L155" s="19">
        <v>600</v>
      </c>
      <c r="M155" s="19">
        <v>1681.9248</v>
      </c>
      <c r="N155" s="19">
        <f t="shared" si="67"/>
        <v>149626.087</v>
      </c>
    </row>
    <row r="156" spans="2:14" ht="12.75" customHeight="1" x14ac:dyDescent="0.2">
      <c r="B156" s="117">
        <v>2364</v>
      </c>
      <c r="C156" s="118" t="s">
        <v>251</v>
      </c>
      <c r="D156" s="18">
        <f t="shared" ref="D156:N156" si="68">+D157+D158</f>
        <v>200000</v>
      </c>
      <c r="E156" s="18">
        <f t="shared" si="68"/>
        <v>0</v>
      </c>
      <c r="F156" s="18">
        <f t="shared" si="68"/>
        <v>350</v>
      </c>
      <c r="G156" s="18">
        <f t="shared" si="68"/>
        <v>0</v>
      </c>
      <c r="H156" s="18">
        <f t="shared" si="68"/>
        <v>0</v>
      </c>
      <c r="I156" s="18">
        <f t="shared" si="68"/>
        <v>920.4</v>
      </c>
      <c r="J156" s="18">
        <f t="shared" si="68"/>
        <v>450</v>
      </c>
      <c r="K156" s="18">
        <f t="shared" si="68"/>
        <v>1874.3188</v>
      </c>
      <c r="L156" s="18">
        <f t="shared" si="68"/>
        <v>200</v>
      </c>
      <c r="M156" s="18">
        <f t="shared" si="68"/>
        <v>0</v>
      </c>
      <c r="N156" s="18">
        <f t="shared" si="68"/>
        <v>3794.7187999999996</v>
      </c>
    </row>
    <row r="157" spans="2:14" ht="13.5" customHeight="1" x14ac:dyDescent="0.2">
      <c r="B157" s="38" t="s">
        <v>252</v>
      </c>
      <c r="C157" s="42" t="s">
        <v>253</v>
      </c>
      <c r="D157" s="19">
        <v>100000</v>
      </c>
      <c r="E157" s="19">
        <v>0</v>
      </c>
      <c r="F157" s="19">
        <v>350</v>
      </c>
      <c r="G157" s="19">
        <v>0</v>
      </c>
      <c r="H157" s="19">
        <v>0</v>
      </c>
      <c r="I157" s="19">
        <v>460.2</v>
      </c>
      <c r="J157" s="19">
        <v>450</v>
      </c>
      <c r="K157" s="19">
        <v>100</v>
      </c>
      <c r="L157" s="19">
        <v>200</v>
      </c>
      <c r="M157" s="19">
        <v>0</v>
      </c>
      <c r="N157" s="19">
        <f t="shared" ref="N157:N158" si="69">SUM(E157:M157)</f>
        <v>1560.2</v>
      </c>
    </row>
    <row r="158" spans="2:14" ht="14.25" customHeight="1" x14ac:dyDescent="0.2">
      <c r="B158" s="38" t="s">
        <v>254</v>
      </c>
      <c r="C158" s="42" t="s">
        <v>255</v>
      </c>
      <c r="D158" s="19">
        <v>100000</v>
      </c>
      <c r="E158" s="19">
        <v>0</v>
      </c>
      <c r="F158" s="19">
        <v>0</v>
      </c>
      <c r="G158" s="19">
        <v>0</v>
      </c>
      <c r="H158" s="19">
        <v>0</v>
      </c>
      <c r="I158" s="19">
        <v>460.2</v>
      </c>
      <c r="J158" s="19">
        <v>0</v>
      </c>
      <c r="K158" s="19">
        <v>1774.3188</v>
      </c>
      <c r="L158" s="19">
        <v>0</v>
      </c>
      <c r="M158" s="19">
        <v>0</v>
      </c>
      <c r="N158" s="19">
        <f t="shared" si="69"/>
        <v>2234.5187999999998</v>
      </c>
    </row>
    <row r="159" spans="2:14" ht="17.25" customHeight="1" x14ac:dyDescent="0.2">
      <c r="B159" s="117">
        <v>2369</v>
      </c>
      <c r="C159" s="118" t="s">
        <v>256</v>
      </c>
      <c r="D159" s="18">
        <f t="shared" ref="D159:N159" si="70">+D160</f>
        <v>100000</v>
      </c>
      <c r="E159" s="18">
        <f t="shared" si="70"/>
        <v>0</v>
      </c>
      <c r="F159" s="18">
        <f t="shared" si="70"/>
        <v>0</v>
      </c>
      <c r="G159" s="18">
        <f t="shared" si="70"/>
        <v>0</v>
      </c>
      <c r="H159" s="18">
        <f t="shared" si="70"/>
        <v>0</v>
      </c>
      <c r="I159" s="18">
        <f t="shared" si="70"/>
        <v>0</v>
      </c>
      <c r="J159" s="18">
        <f t="shared" si="70"/>
        <v>0</v>
      </c>
      <c r="K159" s="18">
        <f t="shared" si="70"/>
        <v>0</v>
      </c>
      <c r="L159" s="18">
        <f t="shared" si="70"/>
        <v>0</v>
      </c>
      <c r="M159" s="18">
        <f t="shared" si="70"/>
        <v>0</v>
      </c>
      <c r="N159" s="18">
        <f t="shared" si="70"/>
        <v>0</v>
      </c>
    </row>
    <row r="160" spans="2:14" ht="17.25" customHeight="1" x14ac:dyDescent="0.2">
      <c r="B160" s="48" t="s">
        <v>257</v>
      </c>
      <c r="C160" s="119" t="s">
        <v>258</v>
      </c>
      <c r="D160" s="19">
        <v>100000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f t="shared" ref="N160" si="71">SUM(E160:M160)</f>
        <v>0</v>
      </c>
    </row>
    <row r="161" spans="2:14" ht="25.5" customHeight="1" x14ac:dyDescent="0.2">
      <c r="B161" s="37">
        <v>237</v>
      </c>
      <c r="C161" s="108" t="s">
        <v>259</v>
      </c>
      <c r="D161" s="17">
        <f t="shared" ref="D161:L161" si="72">+D162+D166</f>
        <v>18697952</v>
      </c>
      <c r="E161" s="17">
        <f t="shared" si="72"/>
        <v>1169158.160000002</v>
      </c>
      <c r="F161" s="17">
        <f t="shared" si="72"/>
        <v>2869158.16</v>
      </c>
      <c r="G161" s="17">
        <f t="shared" si="72"/>
        <v>1287678.180000002</v>
      </c>
      <c r="H161" s="17">
        <f t="shared" si="72"/>
        <v>1186799.2200000021</v>
      </c>
      <c r="I161" s="17">
        <f t="shared" si="72"/>
        <v>1210084.860000002</v>
      </c>
      <c r="J161" s="17">
        <f t="shared" si="72"/>
        <v>1160410.580000001</v>
      </c>
      <c r="K161" s="17">
        <f t="shared" si="72"/>
        <v>1199278.4520000021</v>
      </c>
      <c r="L161" s="17">
        <f t="shared" si="72"/>
        <v>2872240.0332000023</v>
      </c>
      <c r="M161" s="17">
        <f>+M162+M166</f>
        <v>1251700.4092000001</v>
      </c>
      <c r="N161" s="17">
        <f>+N162+N166</f>
        <v>14206508.054400014</v>
      </c>
    </row>
    <row r="162" spans="2:14" ht="12.75" customHeight="1" x14ac:dyDescent="0.2">
      <c r="B162" s="117">
        <v>2371</v>
      </c>
      <c r="C162" s="118" t="s">
        <v>260</v>
      </c>
      <c r="D162" s="45">
        <f t="shared" ref="D162:L162" si="73">SUM(D163:D165)</f>
        <v>18097952</v>
      </c>
      <c r="E162" s="45">
        <f t="shared" si="73"/>
        <v>1169158.160000002</v>
      </c>
      <c r="F162" s="45">
        <f t="shared" si="73"/>
        <v>2869158.16</v>
      </c>
      <c r="G162" s="45">
        <f t="shared" si="73"/>
        <v>1280753.160000002</v>
      </c>
      <c r="H162" s="45">
        <f t="shared" si="73"/>
        <v>1169158.160000002</v>
      </c>
      <c r="I162" s="45">
        <f t="shared" si="73"/>
        <v>1169158.160000002</v>
      </c>
      <c r="J162" s="45">
        <f t="shared" si="73"/>
        <v>1160210.580000001</v>
      </c>
      <c r="K162" s="45">
        <f t="shared" si="73"/>
        <v>1142976.0500000021</v>
      </c>
      <c r="L162" s="45">
        <f t="shared" si="73"/>
        <v>2868010.0400000024</v>
      </c>
      <c r="M162" s="45">
        <f>SUM(M163:M165)</f>
        <v>1250466.05</v>
      </c>
      <c r="N162" s="45">
        <f>SUM(N163:N165)</f>
        <v>14079048.520000014</v>
      </c>
    </row>
    <row r="163" spans="2:14" ht="12.75" customHeight="1" x14ac:dyDescent="0.2">
      <c r="B163" s="38" t="s">
        <v>261</v>
      </c>
      <c r="C163" s="42" t="s">
        <v>262</v>
      </c>
      <c r="D163" s="19">
        <v>8948976</v>
      </c>
      <c r="E163" s="19">
        <v>596469.11000000103</v>
      </c>
      <c r="F163" s="19">
        <v>762469.1100000001</v>
      </c>
      <c r="G163" s="19">
        <v>596469.11000000103</v>
      </c>
      <c r="H163" s="19">
        <v>596469.11000000103</v>
      </c>
      <c r="I163" s="19">
        <v>596469.11000000103</v>
      </c>
      <c r="J163" s="19">
        <v>584756.06000000099</v>
      </c>
      <c r="K163" s="19">
        <v>583378.0550000011</v>
      </c>
      <c r="L163" s="19">
        <v>733378.0550000011</v>
      </c>
      <c r="M163" s="19">
        <v>593739.80500000005</v>
      </c>
      <c r="N163" s="19">
        <f t="shared" ref="N163:N165" si="74">SUM(E163:M163)</f>
        <v>5643597.5250000078</v>
      </c>
    </row>
    <row r="164" spans="2:14" ht="12.75" customHeight="1" x14ac:dyDescent="0.2">
      <c r="B164" s="38" t="s">
        <v>263</v>
      </c>
      <c r="C164" s="42" t="s">
        <v>264</v>
      </c>
      <c r="D164" s="19">
        <v>8948976</v>
      </c>
      <c r="E164" s="19">
        <v>572689.05000000109</v>
      </c>
      <c r="F164" s="19">
        <v>2106689.0499999998</v>
      </c>
      <c r="G164" s="19">
        <v>684284.05000000109</v>
      </c>
      <c r="H164" s="19">
        <v>572689.05000000109</v>
      </c>
      <c r="I164" s="19">
        <v>572689.05000000109</v>
      </c>
      <c r="J164" s="19">
        <v>575454.52</v>
      </c>
      <c r="K164" s="19">
        <v>559597.99500000104</v>
      </c>
      <c r="L164" s="19">
        <v>2133807.995000001</v>
      </c>
      <c r="M164" s="19">
        <v>656726.245</v>
      </c>
      <c r="N164" s="19">
        <f t="shared" si="74"/>
        <v>8434627.0050000064</v>
      </c>
    </row>
    <row r="165" spans="2:14" ht="12.75" customHeight="1" x14ac:dyDescent="0.2">
      <c r="B165" s="38" t="s">
        <v>265</v>
      </c>
      <c r="C165" s="42" t="s">
        <v>266</v>
      </c>
      <c r="D165" s="19">
        <v>200000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823.99</v>
      </c>
      <c r="M165" s="19">
        <v>0</v>
      </c>
      <c r="N165" s="19">
        <f t="shared" si="74"/>
        <v>823.99</v>
      </c>
    </row>
    <row r="166" spans="2:14" ht="12.75" customHeight="1" x14ac:dyDescent="0.2">
      <c r="B166" s="117">
        <v>2372</v>
      </c>
      <c r="C166" s="118" t="s">
        <v>267</v>
      </c>
      <c r="D166" s="45">
        <f t="shared" ref="D166:N166" si="75">+D167+D168</f>
        <v>600000</v>
      </c>
      <c r="E166" s="45">
        <f t="shared" si="75"/>
        <v>0</v>
      </c>
      <c r="F166" s="45">
        <f t="shared" si="75"/>
        <v>0</v>
      </c>
      <c r="G166" s="45">
        <f t="shared" si="75"/>
        <v>6925.02</v>
      </c>
      <c r="H166" s="45">
        <f t="shared" si="75"/>
        <v>17641.059999999998</v>
      </c>
      <c r="I166" s="45">
        <f t="shared" si="75"/>
        <v>40926.700000000004</v>
      </c>
      <c r="J166" s="45">
        <f t="shared" si="75"/>
        <v>200</v>
      </c>
      <c r="K166" s="45">
        <f t="shared" si="75"/>
        <v>56302.402000000002</v>
      </c>
      <c r="L166" s="45">
        <f t="shared" si="75"/>
        <v>4229.9931999999999</v>
      </c>
      <c r="M166" s="45">
        <f>+M167+M168</f>
        <v>1234.3591999999999</v>
      </c>
      <c r="N166" s="45">
        <f t="shared" si="75"/>
        <v>127459.5344</v>
      </c>
    </row>
    <row r="167" spans="2:14" ht="12.75" customHeight="1" x14ac:dyDescent="0.2">
      <c r="B167" s="48" t="s">
        <v>268</v>
      </c>
      <c r="C167" s="49" t="s">
        <v>269</v>
      </c>
      <c r="D167" s="19">
        <v>300000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200</v>
      </c>
      <c r="K167" s="19">
        <v>0</v>
      </c>
      <c r="L167" s="19">
        <v>0</v>
      </c>
      <c r="M167" s="19">
        <v>658</v>
      </c>
      <c r="N167" s="19">
        <f t="shared" ref="N167:N168" si="76">SUM(E167:M167)</f>
        <v>858</v>
      </c>
    </row>
    <row r="168" spans="2:14" ht="24" customHeight="1" x14ac:dyDescent="0.2">
      <c r="B168" s="38" t="s">
        <v>270</v>
      </c>
      <c r="C168" s="39" t="s">
        <v>271</v>
      </c>
      <c r="D168" s="19">
        <v>300000</v>
      </c>
      <c r="E168" s="19">
        <v>0</v>
      </c>
      <c r="F168" s="19">
        <v>0</v>
      </c>
      <c r="G168" s="19">
        <v>6925.02</v>
      </c>
      <c r="H168" s="19">
        <v>17641.059999999998</v>
      </c>
      <c r="I168" s="19">
        <v>40926.700000000004</v>
      </c>
      <c r="J168" s="19">
        <v>0</v>
      </c>
      <c r="K168" s="19">
        <v>56302.402000000002</v>
      </c>
      <c r="L168" s="19">
        <v>4229.9931999999999</v>
      </c>
      <c r="M168" s="19">
        <v>576.35919999999999</v>
      </c>
      <c r="N168" s="19">
        <f t="shared" si="76"/>
        <v>126601.5344</v>
      </c>
    </row>
    <row r="169" spans="2:14" ht="12.75" customHeight="1" x14ac:dyDescent="0.2">
      <c r="B169" s="37">
        <v>239</v>
      </c>
      <c r="C169" s="116" t="s">
        <v>272</v>
      </c>
      <c r="D169" s="17">
        <f t="shared" ref="D169:N169" si="77">SUM(D170:D180)</f>
        <v>14979923</v>
      </c>
      <c r="E169" s="17">
        <f t="shared" si="77"/>
        <v>1290993.2960000001</v>
      </c>
      <c r="F169" s="17">
        <f t="shared" si="77"/>
        <v>720675.51</v>
      </c>
      <c r="G169" s="17">
        <f t="shared" si="77"/>
        <v>300156.95999999996</v>
      </c>
      <c r="H169" s="17">
        <f t="shared" si="77"/>
        <v>642528.75920000009</v>
      </c>
      <c r="I169" s="17">
        <f t="shared" si="77"/>
        <v>1153676.5572000002</v>
      </c>
      <c r="J169" s="17">
        <f t="shared" si="77"/>
        <v>164253.15100000001</v>
      </c>
      <c r="K169" s="17">
        <f t="shared" si="77"/>
        <v>603159.44919999992</v>
      </c>
      <c r="L169" s="17">
        <f t="shared" si="77"/>
        <v>513968.72899999999</v>
      </c>
      <c r="M169" s="17">
        <f>SUM(M170:M180)</f>
        <v>808107.46339999989</v>
      </c>
      <c r="N169" s="17">
        <f t="shared" si="77"/>
        <v>6197519.8749999991</v>
      </c>
    </row>
    <row r="170" spans="2:14" ht="12.75" customHeight="1" x14ac:dyDescent="0.2">
      <c r="B170" s="38" t="s">
        <v>273</v>
      </c>
      <c r="C170" s="39" t="s">
        <v>274</v>
      </c>
      <c r="D170" s="19">
        <v>800000</v>
      </c>
      <c r="E170" s="19">
        <v>24367</v>
      </c>
      <c r="F170" s="19">
        <v>26828</v>
      </c>
      <c r="G170" s="19">
        <v>112926</v>
      </c>
      <c r="H170" s="19">
        <v>1815</v>
      </c>
      <c r="I170" s="19">
        <v>13264</v>
      </c>
      <c r="J170" s="19">
        <v>39872.199999999997</v>
      </c>
      <c r="K170" s="19">
        <v>78620.41</v>
      </c>
      <c r="L170" s="19">
        <v>0</v>
      </c>
      <c r="M170" s="19">
        <v>79112.213199999998</v>
      </c>
      <c r="N170" s="19">
        <f t="shared" ref="N170:N180" si="78">SUM(E170:M170)</f>
        <v>376804.82319999998</v>
      </c>
    </row>
    <row r="171" spans="2:14" ht="31.5" customHeight="1" x14ac:dyDescent="0.2">
      <c r="B171" s="38" t="s">
        <v>275</v>
      </c>
      <c r="C171" s="39" t="s">
        <v>276</v>
      </c>
      <c r="D171" s="19">
        <v>7024923</v>
      </c>
      <c r="E171" s="19">
        <v>1044545.676</v>
      </c>
      <c r="F171" s="19">
        <v>647302.35</v>
      </c>
      <c r="G171" s="19">
        <v>4826.2</v>
      </c>
      <c r="H171" s="19">
        <v>331528.13900000002</v>
      </c>
      <c r="I171" s="19">
        <v>991937.01720000012</v>
      </c>
      <c r="J171" s="19">
        <v>49560</v>
      </c>
      <c r="K171" s="19">
        <v>101733.55</v>
      </c>
      <c r="L171" s="19">
        <v>386025.23540000001</v>
      </c>
      <c r="M171" s="19">
        <v>649878.45120000001</v>
      </c>
      <c r="N171" s="19">
        <f t="shared" si="78"/>
        <v>4207336.6187999994</v>
      </c>
    </row>
    <row r="172" spans="2:14" ht="12.75" customHeight="1" x14ac:dyDescent="0.2">
      <c r="B172" s="38" t="s">
        <v>277</v>
      </c>
      <c r="C172" s="102" t="s">
        <v>278</v>
      </c>
      <c r="D172" s="19">
        <v>40000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1000</v>
      </c>
      <c r="N172" s="19">
        <f t="shared" si="78"/>
        <v>1000</v>
      </c>
    </row>
    <row r="173" spans="2:14" ht="25.5" customHeight="1" x14ac:dyDescent="0.2">
      <c r="B173" s="48" t="s">
        <v>279</v>
      </c>
      <c r="C173" s="49" t="s">
        <v>280</v>
      </c>
      <c r="D173" s="19">
        <v>55000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f t="shared" si="78"/>
        <v>0</v>
      </c>
    </row>
    <row r="174" spans="2:14" ht="12.75" customHeight="1" x14ac:dyDescent="0.2">
      <c r="B174" s="48" t="s">
        <v>281</v>
      </c>
      <c r="C174" s="49" t="s">
        <v>282</v>
      </c>
      <c r="D174" s="19">
        <v>200000</v>
      </c>
      <c r="E174" s="19">
        <v>6372</v>
      </c>
      <c r="F174" s="19">
        <v>19363.8</v>
      </c>
      <c r="G174" s="19">
        <v>10792.95</v>
      </c>
      <c r="H174" s="19">
        <v>7487.7502000000004</v>
      </c>
      <c r="I174" s="19">
        <v>6372</v>
      </c>
      <c r="J174" s="19">
        <v>7822</v>
      </c>
      <c r="K174" s="19">
        <v>7297</v>
      </c>
      <c r="L174" s="19">
        <v>28805.9948</v>
      </c>
      <c r="M174" s="19">
        <v>508.99759999999998</v>
      </c>
      <c r="N174" s="19">
        <f t="shared" si="78"/>
        <v>94822.492599999998</v>
      </c>
    </row>
    <row r="175" spans="2:14" ht="16.5" customHeight="1" x14ac:dyDescent="0.2">
      <c r="B175" s="38" t="s">
        <v>283</v>
      </c>
      <c r="C175" s="39" t="s">
        <v>284</v>
      </c>
      <c r="D175" s="19">
        <v>4000000</v>
      </c>
      <c r="E175" s="19">
        <v>0</v>
      </c>
      <c r="F175" s="19">
        <v>9204</v>
      </c>
      <c r="G175" s="19">
        <v>2944.9700000000003</v>
      </c>
      <c r="H175" s="19">
        <v>0</v>
      </c>
      <c r="I175" s="19">
        <v>99341.54</v>
      </c>
      <c r="J175" s="19">
        <v>2447.9899999999998</v>
      </c>
      <c r="K175" s="19">
        <v>352581.50819999998</v>
      </c>
      <c r="L175" s="19">
        <v>38273.182000000001</v>
      </c>
      <c r="M175" s="19">
        <v>30412.056400000001</v>
      </c>
      <c r="N175" s="19">
        <f t="shared" si="78"/>
        <v>535205.24659999995</v>
      </c>
    </row>
    <row r="176" spans="2:14" s="3" customFormat="1" ht="16.5" customHeight="1" x14ac:dyDescent="0.2">
      <c r="B176" s="38" t="s">
        <v>285</v>
      </c>
      <c r="C176" s="39" t="s">
        <v>381</v>
      </c>
      <c r="D176" s="19">
        <v>100000</v>
      </c>
      <c r="E176" s="19">
        <v>0</v>
      </c>
      <c r="F176" s="19">
        <v>0</v>
      </c>
      <c r="G176" s="19">
        <v>3086.29</v>
      </c>
      <c r="H176" s="19">
        <v>296634.96999999997</v>
      </c>
      <c r="I176" s="19">
        <v>0</v>
      </c>
      <c r="J176" s="19">
        <v>11636.02</v>
      </c>
      <c r="K176" s="19">
        <v>0</v>
      </c>
      <c r="L176" s="19">
        <v>19886.775999999998</v>
      </c>
      <c r="M176" s="19">
        <v>21024.592599999996</v>
      </c>
      <c r="N176" s="19">
        <f t="shared" si="78"/>
        <v>352268.64859999996</v>
      </c>
    </row>
    <row r="177" spans="2:16" s="3" customFormat="1" ht="16.5" customHeight="1" x14ac:dyDescent="0.2">
      <c r="B177" s="38" t="s">
        <v>286</v>
      </c>
      <c r="C177" s="39" t="s">
        <v>287</v>
      </c>
      <c r="D177" s="19">
        <v>100000</v>
      </c>
      <c r="E177" s="19">
        <v>64215.6</v>
      </c>
      <c r="F177" s="19">
        <v>0</v>
      </c>
      <c r="G177" s="19">
        <v>0</v>
      </c>
      <c r="H177" s="19">
        <v>0</v>
      </c>
      <c r="I177" s="19">
        <v>32515</v>
      </c>
      <c r="J177" s="19">
        <v>21885.625200000002</v>
      </c>
      <c r="K177" s="19">
        <v>46960.011599999998</v>
      </c>
      <c r="L177" s="19">
        <v>31182.502</v>
      </c>
      <c r="M177" s="19">
        <v>20957.484400000001</v>
      </c>
      <c r="N177" s="19">
        <f t="shared" si="78"/>
        <v>217716.22320000001</v>
      </c>
    </row>
    <row r="178" spans="2:16" ht="16.5" customHeight="1" x14ac:dyDescent="0.2">
      <c r="B178" s="38" t="s">
        <v>288</v>
      </c>
      <c r="C178" s="39" t="s">
        <v>289</v>
      </c>
      <c r="D178" s="19">
        <v>2250000</v>
      </c>
      <c r="E178" s="19">
        <v>3993.0200000000004</v>
      </c>
      <c r="F178" s="19">
        <v>15987.36</v>
      </c>
      <c r="G178" s="19">
        <v>0</v>
      </c>
      <c r="H178" s="19">
        <v>5062.8999999999996</v>
      </c>
      <c r="I178" s="19">
        <v>1397</v>
      </c>
      <c r="J178" s="19">
        <v>300</v>
      </c>
      <c r="K178" s="19">
        <v>809.99920000000009</v>
      </c>
      <c r="L178" s="19">
        <v>1557.914</v>
      </c>
      <c r="M178" s="19">
        <v>0</v>
      </c>
      <c r="N178" s="19">
        <f t="shared" si="78"/>
        <v>29108.193199999998</v>
      </c>
    </row>
    <row r="179" spans="2:16" ht="16.5" customHeight="1" x14ac:dyDescent="0.2">
      <c r="B179" s="38" t="s">
        <v>290</v>
      </c>
      <c r="C179" s="39" t="s">
        <v>291</v>
      </c>
      <c r="D179" s="19">
        <v>310000</v>
      </c>
      <c r="E179" s="19">
        <v>147500</v>
      </c>
      <c r="F179" s="19">
        <v>0</v>
      </c>
      <c r="G179" s="19">
        <v>0</v>
      </c>
      <c r="H179" s="19">
        <v>0</v>
      </c>
      <c r="I179" s="19">
        <v>7788</v>
      </c>
      <c r="J179" s="19">
        <v>24368.845799999999</v>
      </c>
      <c r="K179" s="19">
        <v>13371.937</v>
      </c>
      <c r="L179" s="19">
        <v>5573.1214</v>
      </c>
      <c r="M179" s="19">
        <v>2303.1071999999999</v>
      </c>
      <c r="N179" s="19">
        <f t="shared" si="78"/>
        <v>200905.01140000002</v>
      </c>
    </row>
    <row r="180" spans="2:16" s="3" customFormat="1" ht="16.5" customHeight="1" x14ac:dyDescent="0.2">
      <c r="B180" s="38" t="s">
        <v>292</v>
      </c>
      <c r="C180" s="39" t="s">
        <v>293</v>
      </c>
      <c r="D180" s="19">
        <v>100000</v>
      </c>
      <c r="E180" s="19">
        <v>0</v>
      </c>
      <c r="F180" s="19">
        <v>1990</v>
      </c>
      <c r="G180" s="19">
        <v>165580.54999999999</v>
      </c>
      <c r="H180" s="19">
        <v>0</v>
      </c>
      <c r="I180" s="19">
        <v>1062</v>
      </c>
      <c r="J180" s="19">
        <v>6360.47</v>
      </c>
      <c r="K180" s="19">
        <v>1785.0332000000001</v>
      </c>
      <c r="L180" s="19">
        <v>2664.0034000000001</v>
      </c>
      <c r="M180" s="19">
        <v>2910.5608000000002</v>
      </c>
      <c r="N180" s="19">
        <f t="shared" si="78"/>
        <v>182352.61739999999</v>
      </c>
    </row>
    <row r="181" spans="2:16" ht="12.75" customHeight="1" x14ac:dyDescent="0.2">
      <c r="B181" s="111">
        <v>24</v>
      </c>
      <c r="C181" s="122" t="s">
        <v>294</v>
      </c>
      <c r="D181" s="15">
        <f t="shared" ref="D181:N181" si="79">+D182</f>
        <v>6199984</v>
      </c>
      <c r="E181" s="15">
        <f t="shared" si="79"/>
        <v>25000</v>
      </c>
      <c r="F181" s="15">
        <f t="shared" si="79"/>
        <v>337500</v>
      </c>
      <c r="G181" s="15">
        <f t="shared" si="79"/>
        <v>0</v>
      </c>
      <c r="H181" s="15">
        <f t="shared" si="79"/>
        <v>40000</v>
      </c>
      <c r="I181" s="15">
        <f t="shared" si="79"/>
        <v>0</v>
      </c>
      <c r="J181" s="15">
        <f t="shared" si="79"/>
        <v>50000</v>
      </c>
      <c r="K181" s="15">
        <f t="shared" si="79"/>
        <v>327500</v>
      </c>
      <c r="L181" s="15">
        <f t="shared" si="79"/>
        <v>0</v>
      </c>
      <c r="M181" s="15">
        <f>+M182</f>
        <v>30000</v>
      </c>
      <c r="N181" s="15">
        <f t="shared" si="79"/>
        <v>810000</v>
      </c>
    </row>
    <row r="182" spans="2:16" ht="25.5" customHeight="1" x14ac:dyDescent="0.2">
      <c r="B182" s="37">
        <v>241</v>
      </c>
      <c r="C182" s="116" t="s">
        <v>295</v>
      </c>
      <c r="D182" s="46">
        <f t="shared" ref="D182:N182" si="80">+D183+D184+D185</f>
        <v>6199984</v>
      </c>
      <c r="E182" s="46">
        <f t="shared" si="80"/>
        <v>25000</v>
      </c>
      <c r="F182" s="46">
        <f t="shared" si="80"/>
        <v>337500</v>
      </c>
      <c r="G182" s="46">
        <f t="shared" si="80"/>
        <v>0</v>
      </c>
      <c r="H182" s="46">
        <f t="shared" si="80"/>
        <v>40000</v>
      </c>
      <c r="I182" s="46">
        <f t="shared" si="80"/>
        <v>0</v>
      </c>
      <c r="J182" s="46">
        <f t="shared" si="80"/>
        <v>50000</v>
      </c>
      <c r="K182" s="46">
        <f t="shared" si="80"/>
        <v>327500</v>
      </c>
      <c r="L182" s="46">
        <f t="shared" si="80"/>
        <v>0</v>
      </c>
      <c r="M182" s="46">
        <f t="shared" si="80"/>
        <v>30000</v>
      </c>
      <c r="N182" s="46">
        <f t="shared" si="80"/>
        <v>810000</v>
      </c>
    </row>
    <row r="183" spans="2:16" ht="18.75" customHeight="1" x14ac:dyDescent="0.2">
      <c r="B183" s="38" t="s">
        <v>296</v>
      </c>
      <c r="C183" s="39" t="s">
        <v>297</v>
      </c>
      <c r="D183" s="19">
        <v>1100000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f t="shared" ref="N183:N185" si="81">SUM(E183:M183)</f>
        <v>0</v>
      </c>
    </row>
    <row r="184" spans="2:16" ht="24" customHeight="1" x14ac:dyDescent="0.2">
      <c r="B184" s="38" t="s">
        <v>298</v>
      </c>
      <c r="C184" s="123" t="s">
        <v>299</v>
      </c>
      <c r="D184" s="19">
        <v>1699984</v>
      </c>
      <c r="E184" s="19">
        <v>25000</v>
      </c>
      <c r="F184" s="19">
        <v>25000</v>
      </c>
      <c r="G184" s="19">
        <v>0</v>
      </c>
      <c r="H184" s="19">
        <v>40000</v>
      </c>
      <c r="I184" s="19">
        <v>0</v>
      </c>
      <c r="J184" s="19">
        <v>50000</v>
      </c>
      <c r="K184" s="19">
        <v>20000</v>
      </c>
      <c r="L184" s="19">
        <v>0</v>
      </c>
      <c r="M184" s="19">
        <v>30000</v>
      </c>
      <c r="N184" s="19">
        <f t="shared" si="81"/>
        <v>190000</v>
      </c>
      <c r="O184" s="35"/>
      <c r="P184" s="35"/>
    </row>
    <row r="185" spans="2:16" ht="29.25" customHeight="1" x14ac:dyDescent="0.2">
      <c r="B185" s="48" t="s">
        <v>300</v>
      </c>
      <c r="C185" s="49" t="s">
        <v>301</v>
      </c>
      <c r="D185" s="19">
        <v>3400000</v>
      </c>
      <c r="E185" s="19">
        <v>0</v>
      </c>
      <c r="F185" s="19">
        <v>312500</v>
      </c>
      <c r="G185" s="19">
        <v>0</v>
      </c>
      <c r="H185" s="19">
        <v>0</v>
      </c>
      <c r="I185" s="19">
        <v>0</v>
      </c>
      <c r="J185" s="19">
        <v>0</v>
      </c>
      <c r="K185" s="19">
        <v>307500</v>
      </c>
      <c r="L185" s="19">
        <v>0</v>
      </c>
      <c r="M185" s="19">
        <v>0</v>
      </c>
      <c r="N185" s="19">
        <f t="shared" si="81"/>
        <v>620000</v>
      </c>
    </row>
    <row r="186" spans="2:16" ht="27" customHeight="1" x14ac:dyDescent="0.2">
      <c r="B186" s="111">
        <v>26</v>
      </c>
      <c r="C186" s="124" t="s">
        <v>302</v>
      </c>
      <c r="D186" s="15">
        <f t="shared" ref="D186:N186" si="82">+D187+D192+D195+D198+D201</f>
        <v>144700742</v>
      </c>
      <c r="E186" s="15">
        <f t="shared" si="82"/>
        <v>422450.39919999999</v>
      </c>
      <c r="F186" s="15">
        <f t="shared" si="82"/>
        <v>157505.98000000001</v>
      </c>
      <c r="G186" s="15">
        <f t="shared" si="82"/>
        <v>118304.0034</v>
      </c>
      <c r="H186" s="15">
        <f t="shared" si="82"/>
        <v>1825264.2498000001</v>
      </c>
      <c r="I186" s="15">
        <f t="shared" si="82"/>
        <v>35009.998199999995</v>
      </c>
      <c r="J186" s="15">
        <f t="shared" si="82"/>
        <v>797728.8060000001</v>
      </c>
      <c r="K186" s="15">
        <f t="shared" si="82"/>
        <v>7739610.2649999997</v>
      </c>
      <c r="L186" s="15">
        <f t="shared" si="82"/>
        <v>296725.03020000004</v>
      </c>
      <c r="M186" s="15">
        <f>+M187+M192+M195+M198+M201</f>
        <v>2172344.2223999999</v>
      </c>
      <c r="N186" s="15">
        <f t="shared" si="82"/>
        <v>13564942.9542</v>
      </c>
    </row>
    <row r="187" spans="2:16" ht="15" customHeight="1" x14ac:dyDescent="0.2">
      <c r="B187" s="37">
        <v>261</v>
      </c>
      <c r="C187" s="116" t="s">
        <v>303</v>
      </c>
      <c r="D187" s="17">
        <f t="shared" ref="D187:N187" si="83">+D188+D189+D190+D191</f>
        <v>139100742</v>
      </c>
      <c r="E187" s="17">
        <f t="shared" si="83"/>
        <v>422450.39919999999</v>
      </c>
      <c r="F187" s="17">
        <f t="shared" si="83"/>
        <v>157505.98000000001</v>
      </c>
      <c r="G187" s="17">
        <f t="shared" si="83"/>
        <v>118304.0034</v>
      </c>
      <c r="H187" s="17">
        <f t="shared" si="83"/>
        <v>257487.19819999998</v>
      </c>
      <c r="I187" s="17">
        <f t="shared" si="83"/>
        <v>0</v>
      </c>
      <c r="J187" s="17">
        <f t="shared" si="83"/>
        <v>796738.8060000001</v>
      </c>
      <c r="K187" s="17">
        <f t="shared" si="83"/>
        <v>7739610.2649999997</v>
      </c>
      <c r="L187" s="17">
        <f t="shared" si="83"/>
        <v>241868.22260000001</v>
      </c>
      <c r="M187" s="17">
        <f t="shared" si="83"/>
        <v>2172344.2223999999</v>
      </c>
      <c r="N187" s="17">
        <f t="shared" si="83"/>
        <v>11906309.096799999</v>
      </c>
    </row>
    <row r="188" spans="2:16" ht="18" customHeight="1" x14ac:dyDescent="0.2">
      <c r="B188" s="38" t="s">
        <v>304</v>
      </c>
      <c r="C188" s="39" t="s">
        <v>305</v>
      </c>
      <c r="D188" s="19">
        <v>135599742</v>
      </c>
      <c r="E188" s="19">
        <v>187950.4</v>
      </c>
      <c r="F188" s="19">
        <v>13345.8</v>
      </c>
      <c r="G188" s="19">
        <v>118304.0034</v>
      </c>
      <c r="H188" s="19">
        <v>127487.2</v>
      </c>
      <c r="I188" s="19">
        <v>0</v>
      </c>
      <c r="J188" s="19">
        <v>321835.77</v>
      </c>
      <c r="K188" s="19">
        <v>0</v>
      </c>
      <c r="L188" s="19">
        <v>0</v>
      </c>
      <c r="M188" s="19">
        <v>0</v>
      </c>
      <c r="N188" s="19">
        <f t="shared" ref="N188:N191" si="84">SUM(E188:M188)</f>
        <v>768923.17339999997</v>
      </c>
      <c r="O188" s="2"/>
      <c r="P188" s="13"/>
    </row>
    <row r="189" spans="2:16" s="3" customFormat="1" ht="28.5" customHeight="1" x14ac:dyDescent="0.2">
      <c r="B189" s="38" t="s">
        <v>306</v>
      </c>
      <c r="C189" s="39" t="s">
        <v>307</v>
      </c>
      <c r="D189" s="19">
        <v>3101000</v>
      </c>
      <c r="E189" s="19">
        <v>234499.99919999999</v>
      </c>
      <c r="F189" s="19">
        <v>144160.18000000002</v>
      </c>
      <c r="G189" s="19">
        <v>0</v>
      </c>
      <c r="H189" s="19">
        <v>129999.9982</v>
      </c>
      <c r="I189" s="19">
        <v>0</v>
      </c>
      <c r="J189" s="19">
        <v>474903.03600000002</v>
      </c>
      <c r="K189" s="19">
        <v>7681543.6449999996</v>
      </c>
      <c r="L189" s="19">
        <v>241868.22260000001</v>
      </c>
      <c r="M189" s="19">
        <v>2172344.2223999999</v>
      </c>
      <c r="N189" s="19">
        <f t="shared" si="84"/>
        <v>11079319.303400001</v>
      </c>
    </row>
    <row r="190" spans="2:16" ht="18" customHeight="1" x14ac:dyDescent="0.2">
      <c r="B190" s="38" t="s">
        <v>308</v>
      </c>
      <c r="C190" s="39" t="s">
        <v>309</v>
      </c>
      <c r="D190" s="19">
        <v>200000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58066.619999999995</v>
      </c>
      <c r="L190" s="19">
        <v>0</v>
      </c>
      <c r="M190" s="19">
        <v>0</v>
      </c>
      <c r="N190" s="19">
        <f t="shared" si="84"/>
        <v>58066.619999999995</v>
      </c>
    </row>
    <row r="191" spans="2:16" ht="18.75" customHeight="1" x14ac:dyDescent="0.2">
      <c r="B191" s="38" t="s">
        <v>310</v>
      </c>
      <c r="C191" s="39" t="s">
        <v>311</v>
      </c>
      <c r="D191" s="19">
        <v>200000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f t="shared" si="84"/>
        <v>0</v>
      </c>
    </row>
    <row r="192" spans="2:16" ht="25.5" customHeight="1" x14ac:dyDescent="0.2">
      <c r="B192" s="37">
        <v>262</v>
      </c>
      <c r="C192" s="116" t="s">
        <v>312</v>
      </c>
      <c r="D192" s="17">
        <f t="shared" ref="D192:N192" si="85">+D193+D194</f>
        <v>100000</v>
      </c>
      <c r="E192" s="17">
        <f t="shared" si="85"/>
        <v>0</v>
      </c>
      <c r="F192" s="17">
        <f t="shared" si="85"/>
        <v>0</v>
      </c>
      <c r="G192" s="17">
        <f t="shared" si="85"/>
        <v>0</v>
      </c>
      <c r="H192" s="17">
        <f t="shared" si="85"/>
        <v>0</v>
      </c>
      <c r="I192" s="17">
        <f t="shared" si="85"/>
        <v>0</v>
      </c>
      <c r="J192" s="17">
        <f t="shared" si="85"/>
        <v>0</v>
      </c>
      <c r="K192" s="17">
        <f t="shared" si="85"/>
        <v>0</v>
      </c>
      <c r="L192" s="17">
        <f t="shared" si="85"/>
        <v>0</v>
      </c>
      <c r="M192" s="17">
        <f>+M193+M194</f>
        <v>0</v>
      </c>
      <c r="N192" s="17">
        <f t="shared" si="85"/>
        <v>0</v>
      </c>
    </row>
    <row r="193" spans="2:16" ht="18" customHeight="1" x14ac:dyDescent="0.2">
      <c r="B193" s="38" t="s">
        <v>313</v>
      </c>
      <c r="C193" s="39" t="s">
        <v>314</v>
      </c>
      <c r="D193" s="19">
        <v>50000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f t="shared" ref="N193:N194" si="86">SUM(E193:M193)</f>
        <v>0</v>
      </c>
    </row>
    <row r="194" spans="2:16" ht="19.5" customHeight="1" x14ac:dyDescent="0.2">
      <c r="B194" s="38" t="s">
        <v>315</v>
      </c>
      <c r="C194" s="39" t="s">
        <v>316</v>
      </c>
      <c r="D194" s="19">
        <v>50000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f t="shared" si="86"/>
        <v>0</v>
      </c>
    </row>
    <row r="195" spans="2:16" ht="25.5" customHeight="1" x14ac:dyDescent="0.2">
      <c r="B195" s="125">
        <v>264</v>
      </c>
      <c r="C195" s="108" t="s">
        <v>317</v>
      </c>
      <c r="D195" s="47">
        <f t="shared" ref="D195:N195" si="87">+D196+D197</f>
        <v>500000</v>
      </c>
      <c r="E195" s="47">
        <f t="shared" si="87"/>
        <v>0</v>
      </c>
      <c r="F195" s="47">
        <f t="shared" si="87"/>
        <v>0</v>
      </c>
      <c r="G195" s="47">
        <f t="shared" si="87"/>
        <v>0</v>
      </c>
      <c r="H195" s="47">
        <f t="shared" si="87"/>
        <v>0</v>
      </c>
      <c r="I195" s="47">
        <f t="shared" si="87"/>
        <v>0</v>
      </c>
      <c r="J195" s="47">
        <f t="shared" si="87"/>
        <v>0</v>
      </c>
      <c r="K195" s="47">
        <f t="shared" si="87"/>
        <v>0</v>
      </c>
      <c r="L195" s="47">
        <f t="shared" si="87"/>
        <v>0</v>
      </c>
      <c r="M195" s="47">
        <f t="shared" si="87"/>
        <v>0</v>
      </c>
      <c r="N195" s="47">
        <f t="shared" si="87"/>
        <v>0</v>
      </c>
    </row>
    <row r="196" spans="2:16" ht="18.75" customHeight="1" x14ac:dyDescent="0.2">
      <c r="B196" s="38" t="s">
        <v>318</v>
      </c>
      <c r="C196" s="110" t="s">
        <v>319</v>
      </c>
      <c r="D196" s="19">
        <v>400000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f t="shared" ref="N196:N197" si="88">SUM(E196:M196)</f>
        <v>0</v>
      </c>
    </row>
    <row r="197" spans="2:16" ht="16.5" customHeight="1" x14ac:dyDescent="0.2">
      <c r="B197" s="48" t="s">
        <v>320</v>
      </c>
      <c r="C197" s="126" t="s">
        <v>321</v>
      </c>
      <c r="D197" s="19">
        <v>100000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f t="shared" si="88"/>
        <v>0</v>
      </c>
    </row>
    <row r="198" spans="2:16" ht="12.75" customHeight="1" x14ac:dyDescent="0.2">
      <c r="B198" s="37">
        <v>265</v>
      </c>
      <c r="C198" s="116" t="s">
        <v>322</v>
      </c>
      <c r="D198" s="17">
        <f t="shared" ref="D198:N198" si="89">+D199+D200</f>
        <v>1000000</v>
      </c>
      <c r="E198" s="17">
        <f t="shared" si="89"/>
        <v>0</v>
      </c>
      <c r="F198" s="17">
        <f t="shared" si="89"/>
        <v>0</v>
      </c>
      <c r="G198" s="17">
        <f t="shared" si="89"/>
        <v>0</v>
      </c>
      <c r="H198" s="17">
        <f t="shared" si="89"/>
        <v>1567777.0516000001</v>
      </c>
      <c r="I198" s="17">
        <f t="shared" si="89"/>
        <v>35009.998199999995</v>
      </c>
      <c r="J198" s="17">
        <f t="shared" si="89"/>
        <v>990</v>
      </c>
      <c r="K198" s="17">
        <f t="shared" si="89"/>
        <v>0</v>
      </c>
      <c r="L198" s="17">
        <f t="shared" si="89"/>
        <v>54856.8076</v>
      </c>
      <c r="M198" s="17">
        <f t="shared" si="89"/>
        <v>0</v>
      </c>
      <c r="N198" s="17">
        <f t="shared" si="89"/>
        <v>1658633.8574000001</v>
      </c>
    </row>
    <row r="199" spans="2:16" s="3" customFormat="1" ht="20.25" customHeight="1" x14ac:dyDescent="0.2">
      <c r="B199" s="48" t="s">
        <v>323</v>
      </c>
      <c r="C199" s="49" t="s">
        <v>324</v>
      </c>
      <c r="D199" s="19">
        <v>500000</v>
      </c>
      <c r="E199" s="19">
        <v>0</v>
      </c>
      <c r="F199" s="19">
        <v>0</v>
      </c>
      <c r="G199" s="19">
        <v>0</v>
      </c>
      <c r="H199" s="19">
        <v>1567777.0516000001</v>
      </c>
      <c r="I199" s="19">
        <v>35009.998199999995</v>
      </c>
      <c r="J199" s="19">
        <v>990</v>
      </c>
      <c r="K199" s="19">
        <v>0</v>
      </c>
      <c r="L199" s="19">
        <v>0</v>
      </c>
      <c r="M199" s="19">
        <v>0</v>
      </c>
      <c r="N199" s="19">
        <f t="shared" ref="N199:N200" si="90">SUM(E199:M199)</f>
        <v>1603777.0498000002</v>
      </c>
    </row>
    <row r="200" spans="2:16" ht="30" customHeight="1" x14ac:dyDescent="0.2">
      <c r="B200" s="48" t="s">
        <v>325</v>
      </c>
      <c r="C200" s="49" t="s">
        <v>326</v>
      </c>
      <c r="D200" s="19">
        <v>500000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54856.8076</v>
      </c>
      <c r="M200" s="19">
        <v>0</v>
      </c>
      <c r="N200" s="19">
        <f t="shared" si="90"/>
        <v>54856.8076</v>
      </c>
      <c r="P200" s="35"/>
    </row>
    <row r="201" spans="2:16" ht="18.75" customHeight="1" x14ac:dyDescent="0.2">
      <c r="B201" s="37">
        <v>268</v>
      </c>
      <c r="C201" s="116" t="s">
        <v>327</v>
      </c>
      <c r="D201" s="17">
        <f t="shared" ref="D201:N201" si="91">+D202</f>
        <v>4000000</v>
      </c>
      <c r="E201" s="17">
        <f t="shared" si="91"/>
        <v>0</v>
      </c>
      <c r="F201" s="17">
        <f t="shared" si="91"/>
        <v>0</v>
      </c>
      <c r="G201" s="17">
        <f t="shared" si="91"/>
        <v>0</v>
      </c>
      <c r="H201" s="17">
        <f t="shared" si="91"/>
        <v>0</v>
      </c>
      <c r="I201" s="17">
        <f t="shared" si="91"/>
        <v>0</v>
      </c>
      <c r="J201" s="17">
        <f t="shared" si="91"/>
        <v>0</v>
      </c>
      <c r="K201" s="17">
        <f t="shared" si="91"/>
        <v>0</v>
      </c>
      <c r="L201" s="17">
        <f t="shared" si="91"/>
        <v>0</v>
      </c>
      <c r="M201" s="17">
        <f t="shared" si="91"/>
        <v>0</v>
      </c>
      <c r="N201" s="17">
        <f t="shared" si="91"/>
        <v>0</v>
      </c>
    </row>
    <row r="202" spans="2:16" ht="18.75" customHeight="1" x14ac:dyDescent="0.2">
      <c r="B202" s="48" t="s">
        <v>328</v>
      </c>
      <c r="C202" s="49" t="s">
        <v>329</v>
      </c>
      <c r="D202" s="19">
        <v>4000000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f t="shared" ref="N202" si="92">SUM(E202:M202)</f>
        <v>0</v>
      </c>
    </row>
    <row r="203" spans="2:16" ht="22.5" customHeight="1" x14ac:dyDescent="0.2">
      <c r="B203" s="87" t="s">
        <v>330</v>
      </c>
      <c r="C203" s="127" t="s">
        <v>331</v>
      </c>
      <c r="D203" s="50">
        <f t="shared" ref="D203:N203" si="93">+D204+D214</f>
        <v>6305000</v>
      </c>
      <c r="E203" s="50">
        <f t="shared" si="93"/>
        <v>387523.82511199999</v>
      </c>
      <c r="F203" s="50">
        <f t="shared" si="93"/>
        <v>387523.81999999995</v>
      </c>
      <c r="G203" s="50">
        <f t="shared" si="93"/>
        <v>252921.02</v>
      </c>
      <c r="H203" s="50">
        <f t="shared" si="93"/>
        <v>253125.3824</v>
      </c>
      <c r="I203" s="50">
        <f t="shared" si="93"/>
        <v>397714.72</v>
      </c>
      <c r="J203" s="50">
        <f t="shared" si="93"/>
        <v>328271.87</v>
      </c>
      <c r="K203" s="50">
        <f t="shared" si="93"/>
        <v>427157.57005460002</v>
      </c>
      <c r="L203" s="50">
        <f t="shared" si="93"/>
        <v>377714.718353</v>
      </c>
      <c r="M203" s="50">
        <f>+M204+M214</f>
        <v>395611.99</v>
      </c>
      <c r="N203" s="50">
        <f t="shared" si="93"/>
        <v>3207564.9159196001</v>
      </c>
    </row>
    <row r="204" spans="2:16" ht="22.5" customHeight="1" x14ac:dyDescent="0.2">
      <c r="B204" s="89">
        <v>21</v>
      </c>
      <c r="C204" s="128" t="s">
        <v>17</v>
      </c>
      <c r="D204" s="15">
        <f t="shared" ref="D204:N204" si="94">+D205+D210</f>
        <v>5370000</v>
      </c>
      <c r="E204" s="15">
        <f t="shared" si="94"/>
        <v>387523.82511199999</v>
      </c>
      <c r="F204" s="15">
        <f t="shared" si="94"/>
        <v>387523.81999999995</v>
      </c>
      <c r="G204" s="15">
        <f t="shared" si="94"/>
        <v>252921.02</v>
      </c>
      <c r="H204" s="15">
        <f t="shared" si="94"/>
        <v>253125.3824</v>
      </c>
      <c r="I204" s="15">
        <f t="shared" si="94"/>
        <v>377714.72</v>
      </c>
      <c r="J204" s="15">
        <f t="shared" si="94"/>
        <v>328271.87</v>
      </c>
      <c r="K204" s="15">
        <f t="shared" si="94"/>
        <v>427157.57005460002</v>
      </c>
      <c r="L204" s="15">
        <f t="shared" si="94"/>
        <v>377714.718353</v>
      </c>
      <c r="M204" s="15">
        <f>+M205+M210</f>
        <v>395611.99</v>
      </c>
      <c r="N204" s="15">
        <f t="shared" si="94"/>
        <v>3187564.9159196001</v>
      </c>
    </row>
    <row r="205" spans="2:16" ht="22.5" customHeight="1" x14ac:dyDescent="0.2">
      <c r="B205" s="91" t="s">
        <v>332</v>
      </c>
      <c r="C205" s="129" t="s">
        <v>18</v>
      </c>
      <c r="D205" s="17">
        <f t="shared" ref="D205:N205" si="95">+D206+D208</f>
        <v>4700000</v>
      </c>
      <c r="E205" s="17">
        <f t="shared" si="95"/>
        <v>337130.48</v>
      </c>
      <c r="F205" s="17">
        <f t="shared" si="95"/>
        <v>337130.48</v>
      </c>
      <c r="G205" s="17">
        <f t="shared" si="95"/>
        <v>220000</v>
      </c>
      <c r="H205" s="17">
        <f t="shared" si="95"/>
        <v>220000</v>
      </c>
      <c r="I205" s="17">
        <f t="shared" si="95"/>
        <v>328271.87</v>
      </c>
      <c r="J205" s="17">
        <f t="shared" si="95"/>
        <v>328271.87</v>
      </c>
      <c r="K205" s="17">
        <f t="shared" si="95"/>
        <v>328271.86699999997</v>
      </c>
      <c r="L205" s="17">
        <f t="shared" si="95"/>
        <v>328271.87</v>
      </c>
      <c r="M205" s="17">
        <f>+M206+M208</f>
        <v>343945.11</v>
      </c>
      <c r="N205" s="17">
        <f t="shared" si="95"/>
        <v>2771293.5470000003</v>
      </c>
      <c r="O205" s="13"/>
    </row>
    <row r="206" spans="2:16" ht="22.5" customHeight="1" x14ac:dyDescent="0.2">
      <c r="B206" s="93" t="s">
        <v>333</v>
      </c>
      <c r="C206" s="100" t="s">
        <v>19</v>
      </c>
      <c r="D206" s="18">
        <f t="shared" ref="D206:N206" si="96">+D207</f>
        <v>4200000</v>
      </c>
      <c r="E206" s="18">
        <f t="shared" si="96"/>
        <v>337130.48</v>
      </c>
      <c r="F206" s="18">
        <f t="shared" si="96"/>
        <v>337130.48</v>
      </c>
      <c r="G206" s="18">
        <f t="shared" si="96"/>
        <v>220000</v>
      </c>
      <c r="H206" s="18">
        <f t="shared" si="96"/>
        <v>220000</v>
      </c>
      <c r="I206" s="18">
        <f t="shared" si="96"/>
        <v>328271.87</v>
      </c>
      <c r="J206" s="18">
        <f t="shared" si="96"/>
        <v>328271.87</v>
      </c>
      <c r="K206" s="18">
        <f t="shared" si="96"/>
        <v>328271.86699999997</v>
      </c>
      <c r="L206" s="18">
        <f t="shared" si="96"/>
        <v>328271.87</v>
      </c>
      <c r="M206" s="18">
        <f>+M207</f>
        <v>343945.11</v>
      </c>
      <c r="N206" s="18">
        <f t="shared" si="96"/>
        <v>2771293.5470000003</v>
      </c>
    </row>
    <row r="207" spans="2:16" ht="22.5" customHeight="1" x14ac:dyDescent="0.2">
      <c r="B207" s="95" t="s">
        <v>20</v>
      </c>
      <c r="C207" s="130" t="s">
        <v>21</v>
      </c>
      <c r="D207" s="19">
        <v>4200000</v>
      </c>
      <c r="E207" s="19">
        <v>337130.48</v>
      </c>
      <c r="F207" s="19">
        <v>337130.48</v>
      </c>
      <c r="G207" s="19">
        <v>220000</v>
      </c>
      <c r="H207" s="19">
        <v>220000</v>
      </c>
      <c r="I207" s="19">
        <v>328271.87</v>
      </c>
      <c r="J207" s="19">
        <v>328271.87</v>
      </c>
      <c r="K207" s="19">
        <v>328271.86699999997</v>
      </c>
      <c r="L207" s="20">
        <v>328271.87</v>
      </c>
      <c r="M207" s="20">
        <v>343945.11</v>
      </c>
      <c r="N207" s="19">
        <f t="shared" ref="N207" si="97">SUM(E207:M207)</f>
        <v>2771293.5470000003</v>
      </c>
    </row>
    <row r="208" spans="2:16" ht="22.5" customHeight="1" x14ac:dyDescent="0.2">
      <c r="B208" s="93">
        <v>2114</v>
      </c>
      <c r="C208" s="94" t="s">
        <v>29</v>
      </c>
      <c r="D208" s="18">
        <f t="shared" ref="D208:N208" si="98">+D209</f>
        <v>500000</v>
      </c>
      <c r="E208" s="18">
        <f t="shared" si="98"/>
        <v>0</v>
      </c>
      <c r="F208" s="18">
        <f t="shared" si="98"/>
        <v>0</v>
      </c>
      <c r="G208" s="18">
        <f t="shared" si="98"/>
        <v>0</v>
      </c>
      <c r="H208" s="18">
        <f t="shared" si="98"/>
        <v>0</v>
      </c>
      <c r="I208" s="18">
        <f t="shared" si="98"/>
        <v>0</v>
      </c>
      <c r="J208" s="18">
        <f t="shared" si="98"/>
        <v>0</v>
      </c>
      <c r="K208" s="18">
        <f t="shared" si="98"/>
        <v>0</v>
      </c>
      <c r="L208" s="18">
        <f t="shared" si="98"/>
        <v>0</v>
      </c>
      <c r="M208" s="18">
        <f t="shared" si="98"/>
        <v>0</v>
      </c>
      <c r="N208" s="18">
        <f t="shared" si="98"/>
        <v>0</v>
      </c>
    </row>
    <row r="209" spans="2:15" ht="15.75" customHeight="1" x14ac:dyDescent="0.2">
      <c r="B209" s="95" t="s">
        <v>30</v>
      </c>
      <c r="C209" s="96" t="s">
        <v>31</v>
      </c>
      <c r="D209" s="19">
        <v>500000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f>SUM(E209:M209)</f>
        <v>0</v>
      </c>
    </row>
    <row r="210" spans="2:15" ht="22.5" customHeight="1" x14ac:dyDescent="0.2">
      <c r="B210" s="37">
        <v>215</v>
      </c>
      <c r="C210" s="108" t="s">
        <v>66</v>
      </c>
      <c r="D210" s="17">
        <f t="shared" ref="D210:N210" si="99">SUM(D211:D213)</f>
        <v>670000</v>
      </c>
      <c r="E210" s="17">
        <f t="shared" si="99"/>
        <v>50393.345111999995</v>
      </c>
      <c r="F210" s="17">
        <f t="shared" si="99"/>
        <v>50393.34</v>
      </c>
      <c r="G210" s="17">
        <f t="shared" si="99"/>
        <v>32921.019999999997</v>
      </c>
      <c r="H210" s="17">
        <f t="shared" si="99"/>
        <v>33125.382400000002</v>
      </c>
      <c r="I210" s="17">
        <f t="shared" si="99"/>
        <v>49442.85</v>
      </c>
      <c r="J210" s="17">
        <f t="shared" si="99"/>
        <v>0</v>
      </c>
      <c r="K210" s="17">
        <f t="shared" si="99"/>
        <v>98885.703054600017</v>
      </c>
      <c r="L210" s="17">
        <f t="shared" si="99"/>
        <v>49442.848353000001</v>
      </c>
      <c r="M210" s="17">
        <f>SUM(M211:M213)</f>
        <v>51666.879999999997</v>
      </c>
      <c r="N210" s="17">
        <f t="shared" si="99"/>
        <v>416271.36891959998</v>
      </c>
    </row>
    <row r="211" spans="2:15" ht="22.5" customHeight="1" x14ac:dyDescent="0.2">
      <c r="B211" s="38" t="s">
        <v>67</v>
      </c>
      <c r="C211" s="42" t="s">
        <v>68</v>
      </c>
      <c r="D211" s="19">
        <v>300000</v>
      </c>
      <c r="E211" s="19">
        <v>23902.551031999999</v>
      </c>
      <c r="F211" s="19">
        <v>23902.55</v>
      </c>
      <c r="G211" s="19">
        <v>15598.000000000002</v>
      </c>
      <c r="H211" s="19">
        <v>15598.000000000002</v>
      </c>
      <c r="I211" s="19">
        <v>23274.48</v>
      </c>
      <c r="J211" s="19">
        <v>0</v>
      </c>
      <c r="K211" s="20">
        <v>46548.950740600005</v>
      </c>
      <c r="L211" s="20">
        <v>23274.475583000003</v>
      </c>
      <c r="M211" s="20">
        <v>24385.71</v>
      </c>
      <c r="N211" s="19">
        <f t="shared" ref="N211:N213" si="100">SUM(E211:M211)</f>
        <v>196484.71735560001</v>
      </c>
    </row>
    <row r="212" spans="2:15" ht="22.5" customHeight="1" x14ac:dyDescent="0.2">
      <c r="B212" s="38" t="s">
        <v>69</v>
      </c>
      <c r="C212" s="42" t="s">
        <v>70</v>
      </c>
      <c r="D212" s="19">
        <v>320000</v>
      </c>
      <c r="E212" s="19">
        <v>23936.264079999997</v>
      </c>
      <c r="F212" s="19">
        <v>23936.26</v>
      </c>
      <c r="G212" s="19">
        <v>15619.999999999998</v>
      </c>
      <c r="H212" s="19">
        <v>15619.999999999998</v>
      </c>
      <c r="I212" s="19">
        <v>23307.3</v>
      </c>
      <c r="J212" s="19">
        <v>0</v>
      </c>
      <c r="K212" s="20">
        <v>46614.605113999998</v>
      </c>
      <c r="L212" s="20">
        <v>23307.302769999998</v>
      </c>
      <c r="M212" s="20">
        <v>24420.1</v>
      </c>
      <c r="N212" s="19">
        <f t="shared" si="100"/>
        <v>196761.83196400001</v>
      </c>
    </row>
    <row r="213" spans="2:15" ht="22.5" customHeight="1" x14ac:dyDescent="0.2">
      <c r="B213" s="38" t="s">
        <v>71</v>
      </c>
      <c r="C213" s="42" t="s">
        <v>72</v>
      </c>
      <c r="D213" s="19">
        <v>50000</v>
      </c>
      <c r="E213" s="19">
        <v>2554.5300000000002</v>
      </c>
      <c r="F213" s="19">
        <v>2554.5300000000002</v>
      </c>
      <c r="G213" s="19">
        <v>1703.0200000000002</v>
      </c>
      <c r="H213" s="19">
        <v>1907.3823999999997</v>
      </c>
      <c r="I213" s="19">
        <v>2861.07</v>
      </c>
      <c r="J213" s="19">
        <v>0</v>
      </c>
      <c r="K213" s="20">
        <v>5722.1471999999994</v>
      </c>
      <c r="L213" s="20">
        <v>2861.07</v>
      </c>
      <c r="M213" s="20">
        <v>2861.07</v>
      </c>
      <c r="N213" s="19">
        <f t="shared" si="100"/>
        <v>23024.819599999999</v>
      </c>
    </row>
    <row r="214" spans="2:15" ht="22.5" customHeight="1" x14ac:dyDescent="0.2">
      <c r="B214" s="111">
        <v>22</v>
      </c>
      <c r="C214" s="112" t="s">
        <v>75</v>
      </c>
      <c r="D214" s="15">
        <f t="shared" ref="D214:N214" si="101">+D215+D218</f>
        <v>935000</v>
      </c>
      <c r="E214" s="15">
        <f t="shared" si="101"/>
        <v>0</v>
      </c>
      <c r="F214" s="15">
        <f t="shared" si="101"/>
        <v>0</v>
      </c>
      <c r="G214" s="15">
        <f t="shared" si="101"/>
        <v>0</v>
      </c>
      <c r="H214" s="15">
        <f t="shared" si="101"/>
        <v>0</v>
      </c>
      <c r="I214" s="15">
        <f>+I215+I218</f>
        <v>20000</v>
      </c>
      <c r="J214" s="15">
        <f t="shared" si="101"/>
        <v>0</v>
      </c>
      <c r="K214" s="15">
        <f t="shared" si="101"/>
        <v>0</v>
      </c>
      <c r="L214" s="15">
        <f t="shared" si="101"/>
        <v>0</v>
      </c>
      <c r="M214" s="15">
        <f>+M215+M218</f>
        <v>0</v>
      </c>
      <c r="N214" s="15">
        <f t="shared" si="101"/>
        <v>20000</v>
      </c>
    </row>
    <row r="215" spans="2:15" ht="22.5" customHeight="1" x14ac:dyDescent="0.2">
      <c r="B215" s="37">
        <v>222</v>
      </c>
      <c r="C215" s="113" t="s">
        <v>93</v>
      </c>
      <c r="D215" s="17">
        <f>SUM(D216:D217)</f>
        <v>435000</v>
      </c>
      <c r="E215" s="17">
        <f t="shared" ref="E215:N215" si="102">SUM(E216:E217)</f>
        <v>0</v>
      </c>
      <c r="F215" s="17">
        <f t="shared" si="102"/>
        <v>0</v>
      </c>
      <c r="G215" s="17">
        <f>SUM(G216:G217)</f>
        <v>0</v>
      </c>
      <c r="H215" s="17">
        <f t="shared" si="102"/>
        <v>0</v>
      </c>
      <c r="I215" s="17">
        <f t="shared" si="102"/>
        <v>0</v>
      </c>
      <c r="J215" s="17">
        <f t="shared" si="102"/>
        <v>0</v>
      </c>
      <c r="K215" s="17">
        <f t="shared" si="102"/>
        <v>0</v>
      </c>
      <c r="L215" s="17">
        <f t="shared" si="102"/>
        <v>0</v>
      </c>
      <c r="M215" s="17">
        <f>SUM(M216:M217)</f>
        <v>0</v>
      </c>
      <c r="N215" s="17">
        <f t="shared" si="102"/>
        <v>0</v>
      </c>
    </row>
    <row r="216" spans="2:15" ht="22.5" customHeight="1" x14ac:dyDescent="0.2">
      <c r="B216" s="48" t="s">
        <v>94</v>
      </c>
      <c r="C216" s="42" t="s">
        <v>95</v>
      </c>
      <c r="D216" s="19">
        <v>217500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f t="shared" ref="N216:N217" si="103">SUM(E216:M216)</f>
        <v>0</v>
      </c>
    </row>
    <row r="217" spans="2:15" ht="22.5" customHeight="1" x14ac:dyDescent="0.2">
      <c r="B217" s="48" t="s">
        <v>96</v>
      </c>
      <c r="C217" s="42" t="s">
        <v>97</v>
      </c>
      <c r="D217" s="19">
        <v>217500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f t="shared" si="103"/>
        <v>0</v>
      </c>
    </row>
    <row r="218" spans="2:15" ht="22.5" customHeight="1" x14ac:dyDescent="0.2">
      <c r="B218" s="37">
        <v>228</v>
      </c>
      <c r="C218" s="113" t="s">
        <v>334</v>
      </c>
      <c r="D218" s="17">
        <f>+D219+D220</f>
        <v>500000</v>
      </c>
      <c r="E218" s="17">
        <f t="shared" ref="E218:N218" si="104">+E219+E220</f>
        <v>0</v>
      </c>
      <c r="F218" s="17">
        <f t="shared" si="104"/>
        <v>0</v>
      </c>
      <c r="G218" s="17">
        <f t="shared" si="104"/>
        <v>0</v>
      </c>
      <c r="H218" s="17">
        <f>+H219+H220</f>
        <v>0</v>
      </c>
      <c r="I218" s="17">
        <f t="shared" si="104"/>
        <v>20000</v>
      </c>
      <c r="J218" s="17">
        <f t="shared" si="104"/>
        <v>0</v>
      </c>
      <c r="K218" s="17">
        <f t="shared" si="104"/>
        <v>0</v>
      </c>
      <c r="L218" s="17">
        <f t="shared" si="104"/>
        <v>0</v>
      </c>
      <c r="M218" s="17">
        <f>+M219+M220</f>
        <v>0</v>
      </c>
      <c r="N218" s="17">
        <f t="shared" si="104"/>
        <v>20000</v>
      </c>
    </row>
    <row r="219" spans="2:15" ht="24" customHeight="1" x14ac:dyDescent="0.2">
      <c r="B219" s="38" t="s">
        <v>172</v>
      </c>
      <c r="C219" s="131" t="s">
        <v>169</v>
      </c>
      <c r="D219" s="19">
        <v>300000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f t="shared" ref="N219:N220" si="105">SUM(E219:M219)</f>
        <v>0</v>
      </c>
    </row>
    <row r="220" spans="2:15" ht="24" customHeight="1" x14ac:dyDescent="0.2">
      <c r="B220" s="38" t="s">
        <v>166</v>
      </c>
      <c r="C220" s="110" t="s">
        <v>168</v>
      </c>
      <c r="D220" s="36">
        <v>200000</v>
      </c>
      <c r="E220" s="36">
        <v>0</v>
      </c>
      <c r="F220" s="36">
        <v>0</v>
      </c>
      <c r="G220" s="36">
        <v>0</v>
      </c>
      <c r="H220" s="36">
        <v>0</v>
      </c>
      <c r="I220" s="36">
        <v>20000</v>
      </c>
      <c r="J220" s="36">
        <v>0</v>
      </c>
      <c r="K220" s="36">
        <v>0</v>
      </c>
      <c r="L220" s="36">
        <v>0</v>
      </c>
      <c r="M220" s="36">
        <v>0</v>
      </c>
      <c r="N220" s="19">
        <f t="shared" si="105"/>
        <v>20000</v>
      </c>
    </row>
    <row r="221" spans="2:15" ht="22.5" customHeight="1" x14ac:dyDescent="0.2">
      <c r="B221" s="111">
        <v>27</v>
      </c>
      <c r="C221" s="124" t="s">
        <v>337</v>
      </c>
      <c r="D221" s="15">
        <f t="shared" ref="D221:N221" si="106">+D222+D223</f>
        <v>106267970</v>
      </c>
      <c r="E221" s="15">
        <f>+E222+E223</f>
        <v>60000.002800000002</v>
      </c>
      <c r="F221" s="15">
        <f t="shared" si="106"/>
        <v>12063542.8828</v>
      </c>
      <c r="G221" s="15">
        <f t="shared" si="106"/>
        <v>29634842.592799999</v>
      </c>
      <c r="H221" s="15">
        <f t="shared" si="106"/>
        <v>8331780.1311999997</v>
      </c>
      <c r="I221" s="15">
        <f t="shared" si="106"/>
        <v>18863668.3708</v>
      </c>
      <c r="J221" s="15">
        <f t="shared" si="106"/>
        <v>31961946.039999999</v>
      </c>
      <c r="K221" s="15">
        <f>+K222+K223</f>
        <v>19727438.9016</v>
      </c>
      <c r="L221" s="15">
        <f t="shared" si="106"/>
        <v>374999.9976</v>
      </c>
      <c r="M221" s="15">
        <f>+M222+M223</f>
        <v>18118861.976</v>
      </c>
      <c r="N221" s="15">
        <f t="shared" si="106"/>
        <v>139137080.89559999</v>
      </c>
    </row>
    <row r="222" spans="2:15" ht="22.5" customHeight="1" x14ac:dyDescent="0.2">
      <c r="B222" s="48" t="s">
        <v>338</v>
      </c>
      <c r="C222" s="49" t="s">
        <v>339</v>
      </c>
      <c r="D222" s="19">
        <v>101061457</v>
      </c>
      <c r="E222" s="19">
        <v>0</v>
      </c>
      <c r="F222" s="19">
        <v>11703542.879999999</v>
      </c>
      <c r="G222" s="19">
        <v>29574842.59</v>
      </c>
      <c r="H222" s="19">
        <v>7971780.1379999993</v>
      </c>
      <c r="I222" s="19">
        <v>18593668.370000001</v>
      </c>
      <c r="J222" s="19">
        <v>31751946.039999999</v>
      </c>
      <c r="K222" s="19">
        <v>19652438.903999999</v>
      </c>
      <c r="L222" s="19">
        <v>0</v>
      </c>
      <c r="M222" s="19">
        <v>17968861.976</v>
      </c>
      <c r="N222" s="19">
        <f t="shared" ref="N222:N223" si="107">SUM(E222:M222)</f>
        <v>137217080.898</v>
      </c>
    </row>
    <row r="223" spans="2:15" ht="22.5" customHeight="1" x14ac:dyDescent="0.2">
      <c r="B223" s="38" t="s">
        <v>340</v>
      </c>
      <c r="C223" s="39" t="s">
        <v>341</v>
      </c>
      <c r="D223" s="19">
        <v>5206513</v>
      </c>
      <c r="E223" s="19">
        <v>60000.002800000002</v>
      </c>
      <c r="F223" s="19">
        <v>360000.00280000002</v>
      </c>
      <c r="G223" s="19">
        <v>60000.002800000002</v>
      </c>
      <c r="H223" s="19">
        <v>359999.99320000003</v>
      </c>
      <c r="I223" s="19">
        <v>270000.00080000004</v>
      </c>
      <c r="J223" s="19">
        <v>210000</v>
      </c>
      <c r="K223" s="19">
        <v>74999.997600000002</v>
      </c>
      <c r="L223" s="19">
        <v>374999.9976</v>
      </c>
      <c r="M223" s="19">
        <v>150000</v>
      </c>
      <c r="N223" s="19">
        <f t="shared" si="107"/>
        <v>1919999.9975999999</v>
      </c>
    </row>
    <row r="224" spans="2:15" ht="22.5" customHeight="1" x14ac:dyDescent="0.2">
      <c r="B224" s="132"/>
      <c r="C224" s="133" t="s">
        <v>342</v>
      </c>
      <c r="D224" s="51">
        <f t="shared" ref="D224:N224" si="108">+D15+D53+D119+D181+D186+D203+D221</f>
        <v>912192254</v>
      </c>
      <c r="E224" s="51">
        <f t="shared" si="108"/>
        <v>42018822.826020002</v>
      </c>
      <c r="F224" s="51">
        <f t="shared" si="108"/>
        <v>59831507.527599998</v>
      </c>
      <c r="G224" s="51">
        <f t="shared" si="108"/>
        <v>70714295.72104916</v>
      </c>
      <c r="H224" s="51">
        <f t="shared" si="108"/>
        <v>51503689.671841972</v>
      </c>
      <c r="I224" s="51">
        <f t="shared" si="108"/>
        <v>62353336.828799993</v>
      </c>
      <c r="J224" s="51">
        <f t="shared" si="108"/>
        <v>73240891.680799991</v>
      </c>
      <c r="K224" s="51">
        <f t="shared" si="108"/>
        <v>79341185.941038191</v>
      </c>
      <c r="L224" s="51">
        <f t="shared" si="108"/>
        <v>40609524.493322194</v>
      </c>
      <c r="M224" s="51">
        <f>+M15+M53+M119+M181+M186+M203+M221</f>
        <v>76499047.937700003</v>
      </c>
      <c r="N224" s="51">
        <f t="shared" si="108"/>
        <v>556112302.62817156</v>
      </c>
      <c r="O224" s="52"/>
    </row>
    <row r="225" spans="2:16" s="44" customFormat="1" ht="12.75" customHeight="1" x14ac:dyDescent="0.2">
      <c r="B225" s="134"/>
      <c r="C225" s="135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6" ht="38.25" customHeight="1" x14ac:dyDescent="0.2">
      <c r="B226" s="85" t="s">
        <v>343</v>
      </c>
      <c r="C226" s="136" t="s">
        <v>344</v>
      </c>
      <c r="D226" s="12">
        <f t="shared" ref="D226:N226" si="109">+D227</f>
        <v>21120000</v>
      </c>
      <c r="E226" s="12">
        <f t="shared" si="109"/>
        <v>1182134.06305875</v>
      </c>
      <c r="F226" s="12">
        <f t="shared" si="109"/>
        <v>1182134.07</v>
      </c>
      <c r="G226" s="12">
        <f t="shared" si="109"/>
        <v>1182134.06305875</v>
      </c>
      <c r="H226" s="12">
        <f t="shared" si="109"/>
        <v>1183085.64011375</v>
      </c>
      <c r="I226" s="12">
        <f t="shared" si="109"/>
        <v>1183085.64011375</v>
      </c>
      <c r="J226" s="12">
        <f t="shared" si="109"/>
        <v>1896716.3823000002</v>
      </c>
      <c r="K226" s="12">
        <f t="shared" si="109"/>
        <v>1336604.1327275001</v>
      </c>
      <c r="L226" s="12">
        <f t="shared" si="109"/>
        <v>1183085.6345850001</v>
      </c>
      <c r="M226" s="12">
        <f>+M227</f>
        <v>1278786.05</v>
      </c>
      <c r="N226" s="12">
        <f t="shared" si="109"/>
        <v>11607765.675957499</v>
      </c>
      <c r="O226" s="13"/>
    </row>
    <row r="227" spans="2:16" ht="25.5" customHeight="1" x14ac:dyDescent="0.2">
      <c r="B227" s="87" t="s">
        <v>15</v>
      </c>
      <c r="C227" s="127" t="s">
        <v>345</v>
      </c>
      <c r="D227" s="50">
        <f t="shared" ref="D227:N227" si="110">+D228+D238</f>
        <v>21120000</v>
      </c>
      <c r="E227" s="50">
        <f t="shared" si="110"/>
        <v>1182134.06305875</v>
      </c>
      <c r="F227" s="50">
        <f t="shared" si="110"/>
        <v>1182134.07</v>
      </c>
      <c r="G227" s="50">
        <f t="shared" si="110"/>
        <v>1182134.06305875</v>
      </c>
      <c r="H227" s="50">
        <f t="shared" si="110"/>
        <v>1183085.64011375</v>
      </c>
      <c r="I227" s="50">
        <f t="shared" si="110"/>
        <v>1183085.64011375</v>
      </c>
      <c r="J227" s="50">
        <f t="shared" si="110"/>
        <v>1896716.3823000002</v>
      </c>
      <c r="K227" s="50">
        <f t="shared" si="110"/>
        <v>1336604.1327275001</v>
      </c>
      <c r="L227" s="50">
        <f t="shared" si="110"/>
        <v>1183085.6345850001</v>
      </c>
      <c r="M227" s="50">
        <f t="shared" si="110"/>
        <v>1278786.05</v>
      </c>
      <c r="N227" s="50">
        <f t="shared" si="110"/>
        <v>11607765.675957499</v>
      </c>
    </row>
    <row r="228" spans="2:16" ht="21" customHeight="1" x14ac:dyDescent="0.2">
      <c r="B228" s="89">
        <v>21</v>
      </c>
      <c r="C228" s="128" t="s">
        <v>17</v>
      </c>
      <c r="D228" s="15">
        <f t="shared" ref="D228:L228" si="111">+D229+D234</f>
        <v>20120000</v>
      </c>
      <c r="E228" s="15">
        <f t="shared" si="111"/>
        <v>1182134.06305875</v>
      </c>
      <c r="F228" s="15">
        <f t="shared" si="111"/>
        <v>1182134.07</v>
      </c>
      <c r="G228" s="15">
        <f t="shared" si="111"/>
        <v>1182134.06305875</v>
      </c>
      <c r="H228" s="15">
        <f t="shared" si="111"/>
        <v>1183085.64011375</v>
      </c>
      <c r="I228" s="15">
        <f t="shared" si="111"/>
        <v>1183085.64011375</v>
      </c>
      <c r="J228" s="15">
        <f t="shared" si="111"/>
        <v>1029567.1475000001</v>
      </c>
      <c r="K228" s="15">
        <f t="shared" si="111"/>
        <v>1336604.1327275001</v>
      </c>
      <c r="L228" s="15">
        <f t="shared" si="111"/>
        <v>1183085.6345850001</v>
      </c>
      <c r="M228" s="15">
        <f>+M229+M234</f>
        <v>1278786.05</v>
      </c>
      <c r="N228" s="15">
        <f>+N229+N234</f>
        <v>10740616.441157499</v>
      </c>
    </row>
    <row r="229" spans="2:16" ht="12.75" customHeight="1" x14ac:dyDescent="0.2">
      <c r="B229" s="91" t="s">
        <v>332</v>
      </c>
      <c r="C229" s="129" t="s">
        <v>18</v>
      </c>
      <c r="D229" s="17">
        <f t="shared" ref="D229:N229" si="112">+D230+D232</f>
        <v>17500000</v>
      </c>
      <c r="E229" s="17">
        <f t="shared" si="112"/>
        <v>1029567.1475000001</v>
      </c>
      <c r="F229" s="17">
        <f t="shared" si="112"/>
        <v>1029567.15</v>
      </c>
      <c r="G229" s="17">
        <f t="shared" si="112"/>
        <v>1029567.1475000001</v>
      </c>
      <c r="H229" s="17">
        <f t="shared" si="112"/>
        <v>1029567.1475000001</v>
      </c>
      <c r="I229" s="17">
        <f t="shared" si="112"/>
        <v>1029567.1475000001</v>
      </c>
      <c r="J229" s="17">
        <f t="shared" si="112"/>
        <v>1029567.1475000001</v>
      </c>
      <c r="K229" s="17">
        <f t="shared" si="112"/>
        <v>1029567.1475000001</v>
      </c>
      <c r="L229" s="17">
        <f t="shared" si="112"/>
        <v>1029567.1500000001</v>
      </c>
      <c r="M229" s="17">
        <f t="shared" si="112"/>
        <v>1112575.5900000001</v>
      </c>
      <c r="N229" s="17">
        <f t="shared" si="112"/>
        <v>9349112.7750000004</v>
      </c>
    </row>
    <row r="230" spans="2:16" ht="12.75" customHeight="1" x14ac:dyDescent="0.2">
      <c r="B230" s="93" t="s">
        <v>333</v>
      </c>
      <c r="C230" s="100" t="s">
        <v>19</v>
      </c>
      <c r="D230" s="18">
        <f t="shared" ref="D230:N230" si="113">+D231</f>
        <v>16200000</v>
      </c>
      <c r="E230" s="18">
        <f t="shared" si="113"/>
        <v>1029567.1475000001</v>
      </c>
      <c r="F230" s="18">
        <f t="shared" si="113"/>
        <v>1029567.15</v>
      </c>
      <c r="G230" s="18">
        <f t="shared" si="113"/>
        <v>1029567.1475000001</v>
      </c>
      <c r="H230" s="18">
        <f t="shared" si="113"/>
        <v>1029567.1475000001</v>
      </c>
      <c r="I230" s="18">
        <f t="shared" si="113"/>
        <v>1029567.1475000001</v>
      </c>
      <c r="J230" s="18">
        <f t="shared" si="113"/>
        <v>1029567.1475000001</v>
      </c>
      <c r="K230" s="18">
        <f t="shared" si="113"/>
        <v>1029567.1475000001</v>
      </c>
      <c r="L230" s="18">
        <f t="shared" si="113"/>
        <v>1029567.1500000001</v>
      </c>
      <c r="M230" s="18">
        <f t="shared" si="113"/>
        <v>1112575.5900000001</v>
      </c>
      <c r="N230" s="18">
        <f t="shared" si="113"/>
        <v>9349112.7750000004</v>
      </c>
    </row>
    <row r="231" spans="2:16" ht="12.75" customHeight="1" x14ac:dyDescent="0.2">
      <c r="B231" s="95" t="s">
        <v>20</v>
      </c>
      <c r="C231" s="98" t="s">
        <v>21</v>
      </c>
      <c r="D231" s="19">
        <v>16200000</v>
      </c>
      <c r="E231" s="19">
        <v>1029567.1475000001</v>
      </c>
      <c r="F231" s="19">
        <v>1029567.15</v>
      </c>
      <c r="G231" s="19">
        <v>1029567.1475000001</v>
      </c>
      <c r="H231" s="19">
        <v>1029567.1475000001</v>
      </c>
      <c r="I231" s="19">
        <v>1029567.1475000001</v>
      </c>
      <c r="J231" s="19">
        <v>1029567.1475000001</v>
      </c>
      <c r="K231" s="19">
        <v>1029567.1475000001</v>
      </c>
      <c r="L231" s="20">
        <v>1029567.1500000001</v>
      </c>
      <c r="M231" s="20">
        <v>1112575.5900000001</v>
      </c>
      <c r="N231" s="19">
        <f t="shared" ref="N231" si="114">SUM(E231:M231)</f>
        <v>9349112.7750000004</v>
      </c>
    </row>
    <row r="232" spans="2:16" ht="12.75" customHeight="1" x14ac:dyDescent="0.2">
      <c r="B232" s="93">
        <v>2114</v>
      </c>
      <c r="C232" s="100" t="s">
        <v>29</v>
      </c>
      <c r="D232" s="18">
        <f t="shared" ref="D232:N232" si="115">+D233</f>
        <v>1300000</v>
      </c>
      <c r="E232" s="18">
        <f t="shared" si="115"/>
        <v>0</v>
      </c>
      <c r="F232" s="18">
        <f t="shared" si="115"/>
        <v>0</v>
      </c>
      <c r="G232" s="18">
        <f t="shared" si="115"/>
        <v>0</v>
      </c>
      <c r="H232" s="18">
        <f t="shared" si="115"/>
        <v>0</v>
      </c>
      <c r="I232" s="18">
        <f t="shared" si="115"/>
        <v>0</v>
      </c>
      <c r="J232" s="18">
        <f t="shared" si="115"/>
        <v>0</v>
      </c>
      <c r="K232" s="18">
        <f t="shared" si="115"/>
        <v>0</v>
      </c>
      <c r="L232" s="18">
        <f t="shared" si="115"/>
        <v>0</v>
      </c>
      <c r="M232" s="18">
        <f>+M233</f>
        <v>0</v>
      </c>
      <c r="N232" s="18">
        <f t="shared" si="115"/>
        <v>0</v>
      </c>
    </row>
    <row r="233" spans="2:16" ht="16.5" customHeight="1" x14ac:dyDescent="0.2">
      <c r="B233" s="137" t="s">
        <v>30</v>
      </c>
      <c r="C233" s="138" t="s">
        <v>31</v>
      </c>
      <c r="D233" s="53">
        <v>1300000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3">
        <v>0</v>
      </c>
      <c r="M233" s="53">
        <v>0</v>
      </c>
      <c r="N233" s="53">
        <f>SUM(E233:J233)</f>
        <v>0</v>
      </c>
    </row>
    <row r="234" spans="2:16" ht="12.75" customHeight="1" x14ac:dyDescent="0.2">
      <c r="B234" s="37">
        <v>215</v>
      </c>
      <c r="C234" s="108" t="s">
        <v>66</v>
      </c>
      <c r="D234" s="17">
        <f>SUM(D235:D237)</f>
        <v>2620000</v>
      </c>
      <c r="E234" s="17">
        <f t="shared" ref="E234:L234" si="116">SUM(E235:E237)</f>
        <v>152566.91555874998</v>
      </c>
      <c r="F234" s="17">
        <f t="shared" si="116"/>
        <v>152566.92000000001</v>
      </c>
      <c r="G234" s="17">
        <f t="shared" si="116"/>
        <v>152566.91555874998</v>
      </c>
      <c r="H234" s="17">
        <f t="shared" si="116"/>
        <v>153518.49261374999</v>
      </c>
      <c r="I234" s="17">
        <f t="shared" si="116"/>
        <v>153518.49261374999</v>
      </c>
      <c r="J234" s="17">
        <f t="shared" si="116"/>
        <v>0</v>
      </c>
      <c r="K234" s="17">
        <f t="shared" si="116"/>
        <v>307036.98522749997</v>
      </c>
      <c r="L234" s="17">
        <f t="shared" si="116"/>
        <v>153518.48458499997</v>
      </c>
      <c r="M234" s="17">
        <f>SUM(M235:M237)</f>
        <v>166210.46000000002</v>
      </c>
      <c r="N234" s="17">
        <f>SUM(N235:N237)</f>
        <v>1391503.6661574997</v>
      </c>
    </row>
    <row r="235" spans="2:16" ht="13.5" customHeight="1" x14ac:dyDescent="0.2">
      <c r="B235" s="38" t="s">
        <v>67</v>
      </c>
      <c r="C235" s="42" t="s">
        <v>68</v>
      </c>
      <c r="D235" s="19">
        <v>1200000</v>
      </c>
      <c r="E235" s="19">
        <v>72760.002102750004</v>
      </c>
      <c r="F235" s="19">
        <v>72760</v>
      </c>
      <c r="G235" s="19">
        <v>72760.002102750004</v>
      </c>
      <c r="H235" s="19">
        <v>72996.310757750005</v>
      </c>
      <c r="I235" s="19">
        <v>72996.310757750005</v>
      </c>
      <c r="J235" s="19">
        <v>0</v>
      </c>
      <c r="K235" s="20">
        <v>145992.62151550001</v>
      </c>
      <c r="L235" s="20">
        <v>72996.310935000001</v>
      </c>
      <c r="M235" s="20">
        <v>78881.58</v>
      </c>
      <c r="N235" s="19">
        <f t="shared" ref="N235:N237" si="117">SUM(E235:M235)</f>
        <v>662143.13817149994</v>
      </c>
      <c r="O235" s="2"/>
      <c r="P235" s="2"/>
    </row>
    <row r="236" spans="2:16" ht="13.5" customHeight="1" x14ac:dyDescent="0.2">
      <c r="B236" s="38" t="s">
        <v>69</v>
      </c>
      <c r="C236" s="42" t="s">
        <v>70</v>
      </c>
      <c r="D236" s="19">
        <v>1300000</v>
      </c>
      <c r="E236" s="19">
        <v>73099.267472499982</v>
      </c>
      <c r="F236" s="19">
        <v>73099.27</v>
      </c>
      <c r="G236" s="19">
        <v>73099.267472499982</v>
      </c>
      <c r="H236" s="19">
        <v>73099.267472499982</v>
      </c>
      <c r="I236" s="19">
        <v>73099.267472499982</v>
      </c>
      <c r="J236" s="19">
        <v>0</v>
      </c>
      <c r="K236" s="20">
        <v>146198.53494499996</v>
      </c>
      <c r="L236" s="20">
        <v>73099.26764999998</v>
      </c>
      <c r="M236" s="20">
        <v>78992.88</v>
      </c>
      <c r="N236" s="19">
        <f t="shared" si="117"/>
        <v>663787.02248499985</v>
      </c>
    </row>
    <row r="237" spans="2:16" ht="13.5" customHeight="1" x14ac:dyDescent="0.2">
      <c r="B237" s="38" t="s">
        <v>71</v>
      </c>
      <c r="C237" s="42" t="s">
        <v>72</v>
      </c>
      <c r="D237" s="19">
        <v>120000</v>
      </c>
      <c r="E237" s="19">
        <v>6707.6459835000005</v>
      </c>
      <c r="F237" s="19">
        <v>6707.65</v>
      </c>
      <c r="G237" s="19">
        <v>6707.6459835000005</v>
      </c>
      <c r="H237" s="19">
        <v>7422.9143834999995</v>
      </c>
      <c r="I237" s="19">
        <v>7422.9143834999995</v>
      </c>
      <c r="J237" s="19">
        <v>0</v>
      </c>
      <c r="K237" s="20">
        <v>14845.828766999999</v>
      </c>
      <c r="L237" s="20">
        <v>7422.9060000000018</v>
      </c>
      <c r="M237" s="20">
        <v>8336</v>
      </c>
      <c r="N237" s="19">
        <f t="shared" si="117"/>
        <v>65573.505501000007</v>
      </c>
    </row>
    <row r="238" spans="2:16" ht="12.75" customHeight="1" x14ac:dyDescent="0.2">
      <c r="B238" s="111">
        <v>22</v>
      </c>
      <c r="C238" s="112" t="s">
        <v>75</v>
      </c>
      <c r="D238" s="15">
        <f t="shared" ref="D238:N238" si="118">+D239</f>
        <v>1000000</v>
      </c>
      <c r="E238" s="15">
        <f t="shared" si="118"/>
        <v>0</v>
      </c>
      <c r="F238" s="15">
        <f t="shared" si="118"/>
        <v>0</v>
      </c>
      <c r="G238" s="15">
        <f t="shared" si="118"/>
        <v>0</v>
      </c>
      <c r="H238" s="15">
        <f t="shared" si="118"/>
        <v>0</v>
      </c>
      <c r="I238" s="15">
        <f t="shared" si="118"/>
        <v>0</v>
      </c>
      <c r="J238" s="15">
        <f t="shared" si="118"/>
        <v>867149.23479999998</v>
      </c>
      <c r="K238" s="15">
        <f t="shared" si="118"/>
        <v>0</v>
      </c>
      <c r="L238" s="15">
        <f t="shared" si="118"/>
        <v>0</v>
      </c>
      <c r="M238" s="15">
        <f t="shared" si="118"/>
        <v>0</v>
      </c>
      <c r="N238" s="15">
        <f t="shared" si="118"/>
        <v>867149.23479999998</v>
      </c>
    </row>
    <row r="239" spans="2:16" ht="13.5" customHeight="1" x14ac:dyDescent="0.2">
      <c r="B239" s="37">
        <v>225</v>
      </c>
      <c r="C239" s="113" t="s">
        <v>110</v>
      </c>
      <c r="D239" s="17">
        <f t="shared" ref="D239:N239" si="119">SUM(D240:D240)</f>
        <v>1000000</v>
      </c>
      <c r="E239" s="17">
        <f t="shared" si="119"/>
        <v>0</v>
      </c>
      <c r="F239" s="17">
        <f t="shared" si="119"/>
        <v>0</v>
      </c>
      <c r="G239" s="17">
        <f t="shared" si="119"/>
        <v>0</v>
      </c>
      <c r="H239" s="17">
        <f t="shared" si="119"/>
        <v>0</v>
      </c>
      <c r="I239" s="17">
        <f t="shared" si="119"/>
        <v>0</v>
      </c>
      <c r="J239" s="17">
        <f t="shared" si="119"/>
        <v>867149.23479999998</v>
      </c>
      <c r="K239" s="17">
        <f t="shared" si="119"/>
        <v>0</v>
      </c>
      <c r="L239" s="17">
        <f t="shared" si="119"/>
        <v>0</v>
      </c>
      <c r="M239" s="17">
        <f t="shared" si="119"/>
        <v>0</v>
      </c>
      <c r="N239" s="17">
        <f t="shared" si="119"/>
        <v>867149.23479999998</v>
      </c>
    </row>
    <row r="240" spans="2:16" ht="16.5" customHeight="1" x14ac:dyDescent="0.2">
      <c r="B240" s="38" t="s">
        <v>125</v>
      </c>
      <c r="C240" s="54" t="s">
        <v>126</v>
      </c>
      <c r="D240" s="19">
        <v>1000000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867149.23479999998</v>
      </c>
      <c r="K240" s="19">
        <v>0</v>
      </c>
      <c r="L240" s="19">
        <v>0</v>
      </c>
      <c r="M240" s="19">
        <v>0</v>
      </c>
      <c r="N240" s="19">
        <f t="shared" ref="N240" si="120">SUM(E240:M240)</f>
        <v>867149.23479999998</v>
      </c>
    </row>
    <row r="241" spans="2:16" ht="15" customHeight="1" x14ac:dyDescent="0.2">
      <c r="B241" s="139"/>
      <c r="C241" s="140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</row>
    <row r="242" spans="2:16" ht="25.5" customHeight="1" x14ac:dyDescent="0.2">
      <c r="B242" s="132"/>
      <c r="C242" s="141" t="s">
        <v>346</v>
      </c>
      <c r="D242" s="51">
        <f t="shared" ref="D242:N242" si="121">+D226</f>
        <v>21120000</v>
      </c>
      <c r="E242" s="51">
        <f t="shared" si="121"/>
        <v>1182134.06305875</v>
      </c>
      <c r="F242" s="51">
        <f t="shared" si="121"/>
        <v>1182134.07</v>
      </c>
      <c r="G242" s="51">
        <f t="shared" si="121"/>
        <v>1182134.06305875</v>
      </c>
      <c r="H242" s="51">
        <f t="shared" si="121"/>
        <v>1183085.64011375</v>
      </c>
      <c r="I242" s="51">
        <f t="shared" si="121"/>
        <v>1183085.64011375</v>
      </c>
      <c r="J242" s="51">
        <f t="shared" si="121"/>
        <v>1896716.3823000002</v>
      </c>
      <c r="K242" s="51">
        <f t="shared" si="121"/>
        <v>1336604.1327275001</v>
      </c>
      <c r="L242" s="51">
        <f t="shared" si="121"/>
        <v>1183085.6345850001</v>
      </c>
      <c r="M242" s="51">
        <f t="shared" si="121"/>
        <v>1278786.05</v>
      </c>
      <c r="N242" s="51">
        <f t="shared" si="121"/>
        <v>11607765.675957499</v>
      </c>
    </row>
    <row r="243" spans="2:16" s="44" customFormat="1" ht="12.75" customHeight="1" x14ac:dyDescent="0.2">
      <c r="B243" s="134"/>
      <c r="C243" s="135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6" ht="29.25" customHeight="1" x14ac:dyDescent="0.2">
      <c r="B244" s="85" t="s">
        <v>347</v>
      </c>
      <c r="C244" s="136" t="s">
        <v>348</v>
      </c>
      <c r="D244" s="12">
        <f t="shared" ref="D244:N244" si="122">+D245</f>
        <v>106585000</v>
      </c>
      <c r="E244" s="12">
        <f t="shared" si="122"/>
        <v>7709189.8364322493</v>
      </c>
      <c r="F244" s="12">
        <f t="shared" si="122"/>
        <v>7746917.6799999997</v>
      </c>
      <c r="G244" s="12">
        <f t="shared" si="122"/>
        <v>7651278.8480749996</v>
      </c>
      <c r="H244" s="12">
        <f t="shared" si="122"/>
        <v>7751736.2267084997</v>
      </c>
      <c r="I244" s="12">
        <f t="shared" si="122"/>
        <v>7671829.96</v>
      </c>
      <c r="J244" s="12">
        <f t="shared" si="122"/>
        <v>6577611.25</v>
      </c>
      <c r="K244" s="12">
        <f t="shared" si="122"/>
        <v>8573443.5060556009</v>
      </c>
      <c r="L244" s="12">
        <f t="shared" si="122"/>
        <v>7709168.8480289988</v>
      </c>
      <c r="M244" s="12">
        <f>+M245</f>
        <v>7694240.4099999983</v>
      </c>
      <c r="N244" s="12">
        <f t="shared" si="122"/>
        <v>69085416.565300345</v>
      </c>
    </row>
    <row r="245" spans="2:16" ht="28.5" customHeight="1" x14ac:dyDescent="0.2">
      <c r="B245" s="142" t="s">
        <v>15</v>
      </c>
      <c r="C245" s="143" t="s">
        <v>349</v>
      </c>
      <c r="D245" s="50">
        <f t="shared" ref="D245:N245" si="123">+D246+D256</f>
        <v>106585000</v>
      </c>
      <c r="E245" s="50">
        <f t="shared" si="123"/>
        <v>7709189.8364322493</v>
      </c>
      <c r="F245" s="50">
        <f t="shared" si="123"/>
        <v>7746917.6799999997</v>
      </c>
      <c r="G245" s="50">
        <f t="shared" si="123"/>
        <v>7651278.8480749996</v>
      </c>
      <c r="H245" s="50">
        <f t="shared" si="123"/>
        <v>7751736.2267084997</v>
      </c>
      <c r="I245" s="50">
        <f t="shared" si="123"/>
        <v>7671829.96</v>
      </c>
      <c r="J245" s="50">
        <f t="shared" si="123"/>
        <v>6577611.25</v>
      </c>
      <c r="K245" s="50">
        <f t="shared" si="123"/>
        <v>8573443.5060556009</v>
      </c>
      <c r="L245" s="50">
        <f t="shared" si="123"/>
        <v>7709168.8480289988</v>
      </c>
      <c r="M245" s="50">
        <f>+M246+M256</f>
        <v>7694240.4099999983</v>
      </c>
      <c r="N245" s="50">
        <f t="shared" si="123"/>
        <v>69085416.565300345</v>
      </c>
      <c r="P245" s="2"/>
    </row>
    <row r="246" spans="2:16" ht="12.75" customHeight="1" x14ac:dyDescent="0.2">
      <c r="B246" s="89">
        <v>21</v>
      </c>
      <c r="C246" s="128" t="s">
        <v>17</v>
      </c>
      <c r="D246" s="15">
        <f t="shared" ref="D246:N246" si="124">+D247+D252</f>
        <v>106150000</v>
      </c>
      <c r="E246" s="15">
        <f t="shared" si="124"/>
        <v>7709189.8364322493</v>
      </c>
      <c r="F246" s="15">
        <f t="shared" si="124"/>
        <v>7746917.6799999997</v>
      </c>
      <c r="G246" s="15">
        <f t="shared" si="124"/>
        <v>7651278.8480749996</v>
      </c>
      <c r="H246" s="15">
        <f t="shared" si="124"/>
        <v>7751736.2267084997</v>
      </c>
      <c r="I246" s="15">
        <f t="shared" si="124"/>
        <v>7671829.96</v>
      </c>
      <c r="J246" s="15">
        <f t="shared" si="124"/>
        <v>6577611.25</v>
      </c>
      <c r="K246" s="15">
        <f t="shared" si="124"/>
        <v>8573443.5060556009</v>
      </c>
      <c r="L246" s="15">
        <f t="shared" si="124"/>
        <v>7709168.8480289988</v>
      </c>
      <c r="M246" s="15">
        <f>+M247+M252</f>
        <v>7694240.4099999983</v>
      </c>
      <c r="N246" s="15">
        <f t="shared" si="124"/>
        <v>69085416.565300345</v>
      </c>
      <c r="P246" s="2"/>
    </row>
    <row r="247" spans="2:16" ht="12.75" customHeight="1" x14ac:dyDescent="0.2">
      <c r="B247" s="91">
        <v>211</v>
      </c>
      <c r="C247" s="129" t="s">
        <v>18</v>
      </c>
      <c r="D247" s="17">
        <f t="shared" ref="D247:N247" si="125">+D248</f>
        <v>93000000</v>
      </c>
      <c r="E247" s="17">
        <f t="shared" si="125"/>
        <v>6697329.2824999997</v>
      </c>
      <c r="F247" s="17">
        <f t="shared" si="125"/>
        <v>6728535.5599999996</v>
      </c>
      <c r="G247" s="17">
        <f t="shared" si="125"/>
        <v>6645527.125</v>
      </c>
      <c r="H247" s="17">
        <f t="shared" si="125"/>
        <v>6728535.5649999995</v>
      </c>
      <c r="I247" s="17">
        <f t="shared" si="125"/>
        <v>6659226.6299999999</v>
      </c>
      <c r="J247" s="17">
        <f t="shared" si="125"/>
        <v>6577611.25</v>
      </c>
      <c r="K247" s="17">
        <f t="shared" si="125"/>
        <v>6573780.5640000002</v>
      </c>
      <c r="L247" s="17">
        <f t="shared" si="125"/>
        <v>6693593.4099999983</v>
      </c>
      <c r="M247" s="17">
        <f>+M248</f>
        <v>6678665.0099999979</v>
      </c>
      <c r="N247" s="17">
        <f t="shared" si="125"/>
        <v>59982804.396499991</v>
      </c>
      <c r="P247" s="2"/>
    </row>
    <row r="248" spans="2:16" ht="12.75" customHeight="1" x14ac:dyDescent="0.2">
      <c r="B248" s="93">
        <v>2111</v>
      </c>
      <c r="C248" s="100" t="s">
        <v>19</v>
      </c>
      <c r="D248" s="18">
        <f t="shared" ref="D248:N248" si="126">+D249+D250</f>
        <v>93000000</v>
      </c>
      <c r="E248" s="18">
        <f t="shared" si="126"/>
        <v>6697329.2824999997</v>
      </c>
      <c r="F248" s="18">
        <f t="shared" si="126"/>
        <v>6728535.5599999996</v>
      </c>
      <c r="G248" s="18">
        <f t="shared" si="126"/>
        <v>6645527.125</v>
      </c>
      <c r="H248" s="18">
        <f t="shared" si="126"/>
        <v>6728535.5649999995</v>
      </c>
      <c r="I248" s="18">
        <f t="shared" si="126"/>
        <v>6659226.6299999999</v>
      </c>
      <c r="J248" s="18">
        <f t="shared" si="126"/>
        <v>6577611.25</v>
      </c>
      <c r="K248" s="18">
        <f t="shared" si="126"/>
        <v>6573780.5640000002</v>
      </c>
      <c r="L248" s="18">
        <f t="shared" si="126"/>
        <v>6693593.4099999983</v>
      </c>
      <c r="M248" s="18">
        <f t="shared" si="126"/>
        <v>6678665.0099999979</v>
      </c>
      <c r="N248" s="18">
        <f t="shared" si="126"/>
        <v>59982804.396499991</v>
      </c>
      <c r="P248" s="35"/>
    </row>
    <row r="249" spans="2:16" ht="12.75" customHeight="1" x14ac:dyDescent="0.2">
      <c r="B249" s="95" t="s">
        <v>20</v>
      </c>
      <c r="C249" s="98" t="s">
        <v>350</v>
      </c>
      <c r="D249" s="19">
        <v>86000000</v>
      </c>
      <c r="E249" s="19">
        <v>6697329.2824999997</v>
      </c>
      <c r="F249" s="19">
        <v>6728535.5599999996</v>
      </c>
      <c r="G249" s="19">
        <v>6645527.125</v>
      </c>
      <c r="H249" s="19">
        <v>6728535.5649999995</v>
      </c>
      <c r="I249" s="19">
        <v>6659226.6299999999</v>
      </c>
      <c r="J249" s="19">
        <v>6577611.25</v>
      </c>
      <c r="K249" s="19">
        <v>6573780.5640000002</v>
      </c>
      <c r="L249" s="20">
        <v>6678665.0099999979</v>
      </c>
      <c r="M249" s="20">
        <v>6678665.0099999979</v>
      </c>
      <c r="N249" s="19">
        <f t="shared" ref="N249" si="127">SUM(E249:M249)</f>
        <v>59967875.996499993</v>
      </c>
    </row>
    <row r="250" spans="2:16" ht="12.75" customHeight="1" x14ac:dyDescent="0.2">
      <c r="B250" s="93">
        <v>2114</v>
      </c>
      <c r="C250" s="100" t="s">
        <v>29</v>
      </c>
      <c r="D250" s="18">
        <f t="shared" ref="D250:N250" si="128">+D251</f>
        <v>7000000</v>
      </c>
      <c r="E250" s="18">
        <f t="shared" si="128"/>
        <v>0</v>
      </c>
      <c r="F250" s="18">
        <f t="shared" si="128"/>
        <v>0</v>
      </c>
      <c r="G250" s="18">
        <f t="shared" si="128"/>
        <v>0</v>
      </c>
      <c r="H250" s="18">
        <f t="shared" si="128"/>
        <v>0</v>
      </c>
      <c r="I250" s="18">
        <f t="shared" si="128"/>
        <v>0</v>
      </c>
      <c r="J250" s="18">
        <f t="shared" si="128"/>
        <v>0</v>
      </c>
      <c r="K250" s="18">
        <f t="shared" si="128"/>
        <v>0</v>
      </c>
      <c r="L250" s="18">
        <f t="shared" si="128"/>
        <v>14928.4</v>
      </c>
      <c r="M250" s="18">
        <f>+M251</f>
        <v>0</v>
      </c>
      <c r="N250" s="18">
        <f t="shared" si="128"/>
        <v>14928.4</v>
      </c>
      <c r="P250" s="2"/>
    </row>
    <row r="251" spans="2:16" ht="14.25" customHeight="1" x14ac:dyDescent="0.2">
      <c r="B251" s="95" t="s">
        <v>30</v>
      </c>
      <c r="C251" s="96" t="s">
        <v>29</v>
      </c>
      <c r="D251" s="19">
        <v>7000000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14928.4</v>
      </c>
      <c r="M251" s="19">
        <v>0</v>
      </c>
      <c r="N251" s="19">
        <f t="shared" ref="N251" si="129">SUM(E251:M251)</f>
        <v>14928.4</v>
      </c>
    </row>
    <row r="252" spans="2:16" ht="12.75" customHeight="1" x14ac:dyDescent="0.2">
      <c r="B252" s="37">
        <v>2151</v>
      </c>
      <c r="C252" s="116" t="s">
        <v>66</v>
      </c>
      <c r="D252" s="17">
        <f t="shared" ref="D252:N252" si="130">SUM(D253:D255)</f>
        <v>13150000</v>
      </c>
      <c r="E252" s="17">
        <f t="shared" si="130"/>
        <v>1011860.5539322497</v>
      </c>
      <c r="F252" s="17">
        <f t="shared" si="130"/>
        <v>1018382.1200000001</v>
      </c>
      <c r="G252" s="17">
        <f t="shared" si="130"/>
        <v>1005751.7230749998</v>
      </c>
      <c r="H252" s="17">
        <f t="shared" si="130"/>
        <v>1023200.6617084998</v>
      </c>
      <c r="I252" s="17">
        <f t="shared" si="130"/>
        <v>1012603.3300000001</v>
      </c>
      <c r="J252" s="17">
        <f t="shared" si="130"/>
        <v>0</v>
      </c>
      <c r="K252" s="17">
        <f t="shared" si="130"/>
        <v>1999662.9420555998</v>
      </c>
      <c r="L252" s="17">
        <f t="shared" si="130"/>
        <v>1015575.4380290001</v>
      </c>
      <c r="M252" s="17">
        <f>SUM(M253:M255)</f>
        <v>1015575.3999999999</v>
      </c>
      <c r="N252" s="17">
        <f t="shared" si="130"/>
        <v>9102612.1688003484</v>
      </c>
    </row>
    <row r="253" spans="2:16" ht="12.75" customHeight="1" x14ac:dyDescent="0.2">
      <c r="B253" s="38" t="s">
        <v>67</v>
      </c>
      <c r="C253" s="42" t="s">
        <v>68</v>
      </c>
      <c r="D253" s="19">
        <v>6000000</v>
      </c>
      <c r="E253" s="19">
        <v>473556.48756724963</v>
      </c>
      <c r="F253" s="19">
        <v>476580.55</v>
      </c>
      <c r="G253" s="19">
        <v>470695.25585249963</v>
      </c>
      <c r="H253" s="19">
        <v>477053.17155849963</v>
      </c>
      <c r="I253" s="19">
        <v>472139.17</v>
      </c>
      <c r="J253" s="19">
        <v>0</v>
      </c>
      <c r="K253" s="20">
        <v>932433.67198759969</v>
      </c>
      <c r="L253" s="20">
        <v>473517.34920899977</v>
      </c>
      <c r="M253" s="20">
        <v>473517.45</v>
      </c>
      <c r="N253" s="19">
        <f t="shared" ref="N253:N255" si="131">SUM(E253:M253)</f>
        <v>4249493.106174848</v>
      </c>
    </row>
    <row r="254" spans="2:16" ht="12.75" customHeight="1" x14ac:dyDescent="0.2">
      <c r="B254" s="38" t="s">
        <v>69</v>
      </c>
      <c r="C254" s="42" t="s">
        <v>70</v>
      </c>
      <c r="D254" s="19">
        <v>6300000</v>
      </c>
      <c r="E254" s="19">
        <v>474697.69317750016</v>
      </c>
      <c r="F254" s="19">
        <v>477726.02</v>
      </c>
      <c r="G254" s="19">
        <v>471832.42587500019</v>
      </c>
      <c r="H254" s="19">
        <v>477726.0251150002</v>
      </c>
      <c r="I254" s="19">
        <v>472805.09</v>
      </c>
      <c r="J254" s="19">
        <v>0</v>
      </c>
      <c r="K254" s="20">
        <v>933748.81004400016</v>
      </c>
      <c r="L254" s="20">
        <v>474185.21571000031</v>
      </c>
      <c r="M254" s="20">
        <v>474185.24</v>
      </c>
      <c r="N254" s="19">
        <f t="shared" si="131"/>
        <v>4256906.5199215012</v>
      </c>
    </row>
    <row r="255" spans="2:16" ht="12.75" customHeight="1" x14ac:dyDescent="0.2">
      <c r="B255" s="38" t="s">
        <v>71</v>
      </c>
      <c r="C255" s="42" t="s">
        <v>72</v>
      </c>
      <c r="D255" s="19">
        <v>850000</v>
      </c>
      <c r="E255" s="19">
        <v>63606.373187499972</v>
      </c>
      <c r="F255" s="19">
        <v>64075.55</v>
      </c>
      <c r="G255" s="19">
        <v>63224.041347499966</v>
      </c>
      <c r="H255" s="19">
        <v>68421.465034999943</v>
      </c>
      <c r="I255" s="19">
        <v>67659.070000000007</v>
      </c>
      <c r="J255" s="19">
        <v>0</v>
      </c>
      <c r="K255" s="20">
        <v>133480.46002399997</v>
      </c>
      <c r="L255" s="20">
        <v>67872.873109999986</v>
      </c>
      <c r="M255" s="20">
        <v>67872.710000000006</v>
      </c>
      <c r="N255" s="19">
        <f t="shared" si="131"/>
        <v>596212.54270399979</v>
      </c>
    </row>
    <row r="256" spans="2:16" ht="12.75" customHeight="1" x14ac:dyDescent="0.2">
      <c r="B256" s="111">
        <v>22</v>
      </c>
      <c r="C256" s="112" t="s">
        <v>75</v>
      </c>
      <c r="D256" s="15">
        <f t="shared" ref="D256:N256" si="132">+D257</f>
        <v>435000</v>
      </c>
      <c r="E256" s="15">
        <f t="shared" si="132"/>
        <v>0</v>
      </c>
      <c r="F256" s="15">
        <f t="shared" si="132"/>
        <v>0</v>
      </c>
      <c r="G256" s="15">
        <f t="shared" si="132"/>
        <v>0</v>
      </c>
      <c r="H256" s="15">
        <f t="shared" si="132"/>
        <v>0</v>
      </c>
      <c r="I256" s="15">
        <f t="shared" si="132"/>
        <v>0</v>
      </c>
      <c r="J256" s="15">
        <f t="shared" si="132"/>
        <v>0</v>
      </c>
      <c r="K256" s="15">
        <f t="shared" si="132"/>
        <v>0</v>
      </c>
      <c r="L256" s="15">
        <f t="shared" si="132"/>
        <v>0</v>
      </c>
      <c r="M256" s="15">
        <f t="shared" si="132"/>
        <v>0</v>
      </c>
      <c r="N256" s="15">
        <f t="shared" si="132"/>
        <v>0</v>
      </c>
    </row>
    <row r="257" spans="2:18" ht="12.75" customHeight="1" x14ac:dyDescent="0.2">
      <c r="B257" s="37">
        <v>222</v>
      </c>
      <c r="C257" s="113" t="s">
        <v>93</v>
      </c>
      <c r="D257" s="17">
        <f t="shared" ref="D257:N257" si="133">SUM(D258:D259)</f>
        <v>435000</v>
      </c>
      <c r="E257" s="17">
        <f t="shared" si="133"/>
        <v>0</v>
      </c>
      <c r="F257" s="17">
        <f t="shared" si="133"/>
        <v>0</v>
      </c>
      <c r="G257" s="17">
        <f t="shared" si="133"/>
        <v>0</v>
      </c>
      <c r="H257" s="17">
        <f t="shared" si="133"/>
        <v>0</v>
      </c>
      <c r="I257" s="17">
        <f t="shared" si="133"/>
        <v>0</v>
      </c>
      <c r="J257" s="17">
        <f t="shared" si="133"/>
        <v>0</v>
      </c>
      <c r="K257" s="17">
        <f t="shared" si="133"/>
        <v>0</v>
      </c>
      <c r="L257" s="17">
        <f t="shared" si="133"/>
        <v>0</v>
      </c>
      <c r="M257" s="17">
        <f t="shared" si="133"/>
        <v>0</v>
      </c>
      <c r="N257" s="17">
        <f t="shared" si="133"/>
        <v>0</v>
      </c>
    </row>
    <row r="258" spans="2:18" ht="15" customHeight="1" x14ac:dyDescent="0.2">
      <c r="B258" s="48" t="s">
        <v>94</v>
      </c>
      <c r="C258" s="42" t="s">
        <v>95</v>
      </c>
      <c r="D258" s="19">
        <v>217500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f t="shared" ref="N258:N259" si="134">SUM(E258:M258)</f>
        <v>0</v>
      </c>
    </row>
    <row r="259" spans="2:18" ht="15" customHeight="1" x14ac:dyDescent="0.2">
      <c r="B259" s="48" t="s">
        <v>96</v>
      </c>
      <c r="C259" s="42" t="s">
        <v>97</v>
      </c>
      <c r="D259" s="19">
        <v>217500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f t="shared" si="134"/>
        <v>0</v>
      </c>
    </row>
    <row r="260" spans="2:18" ht="12.75" customHeight="1" x14ac:dyDescent="0.2">
      <c r="B260" s="144"/>
      <c r="C260" s="140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</row>
    <row r="261" spans="2:18" ht="25.5" customHeight="1" x14ac:dyDescent="0.2">
      <c r="B261" s="144"/>
      <c r="C261" s="145" t="s">
        <v>351</v>
      </c>
      <c r="D261" s="55">
        <f t="shared" ref="D261:N261" si="135">+D246+D256</f>
        <v>106585000</v>
      </c>
      <c r="E261" s="55">
        <f t="shared" si="135"/>
        <v>7709189.8364322493</v>
      </c>
      <c r="F261" s="55">
        <f t="shared" si="135"/>
        <v>7746917.6799999997</v>
      </c>
      <c r="G261" s="55">
        <f t="shared" si="135"/>
        <v>7651278.8480749996</v>
      </c>
      <c r="H261" s="55">
        <f t="shared" si="135"/>
        <v>7751736.2267084997</v>
      </c>
      <c r="I261" s="55">
        <f t="shared" si="135"/>
        <v>7671829.96</v>
      </c>
      <c r="J261" s="55">
        <f t="shared" si="135"/>
        <v>6577611.25</v>
      </c>
      <c r="K261" s="55">
        <f t="shared" si="135"/>
        <v>8573443.5060556009</v>
      </c>
      <c r="L261" s="55">
        <f t="shared" si="135"/>
        <v>7709168.8480289988</v>
      </c>
      <c r="M261" s="55">
        <f>+M246+M256</f>
        <v>7694240.4099999983</v>
      </c>
      <c r="N261" s="55">
        <f t="shared" si="135"/>
        <v>69085416.565300345</v>
      </c>
    </row>
    <row r="262" spans="2:18" s="44" customFormat="1" ht="12.75" customHeight="1" x14ac:dyDescent="0.2">
      <c r="B262" s="134"/>
      <c r="C262" s="135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8" ht="41.25" customHeight="1" x14ac:dyDescent="0.2">
      <c r="B263" s="146" t="s">
        <v>352</v>
      </c>
      <c r="C263" s="147" t="s">
        <v>353</v>
      </c>
      <c r="D263" s="56">
        <f t="shared" ref="D263:N263" si="136">+D264</f>
        <v>5870000</v>
      </c>
      <c r="E263" s="56">
        <f t="shared" si="136"/>
        <v>449610.67921315</v>
      </c>
      <c r="F263" s="56">
        <f t="shared" si="136"/>
        <v>449610.68</v>
      </c>
      <c r="G263" s="56">
        <f t="shared" si="136"/>
        <v>449610.67921315</v>
      </c>
      <c r="H263" s="56">
        <f t="shared" si="136"/>
        <v>410305.63390619017</v>
      </c>
      <c r="I263" s="56">
        <f t="shared" si="136"/>
        <v>423242.18916715001</v>
      </c>
      <c r="J263" s="56">
        <f t="shared" si="136"/>
        <v>348438.58</v>
      </c>
      <c r="K263" s="56">
        <f t="shared" si="136"/>
        <v>525189.72295249999</v>
      </c>
      <c r="L263" s="56">
        <f t="shared" si="136"/>
        <v>449916.32399695006</v>
      </c>
      <c r="M263" s="56">
        <f>+M264</f>
        <v>449916.31302145007</v>
      </c>
      <c r="N263" s="56">
        <f t="shared" si="136"/>
        <v>3955840.8014705405</v>
      </c>
    </row>
    <row r="264" spans="2:18" ht="25.5" customHeight="1" x14ac:dyDescent="0.2">
      <c r="B264" s="142" t="s">
        <v>15</v>
      </c>
      <c r="C264" s="143" t="s">
        <v>354</v>
      </c>
      <c r="D264" s="50">
        <f t="shared" ref="D264:N264" si="137">+D265+D275</f>
        <v>5870000</v>
      </c>
      <c r="E264" s="50">
        <f t="shared" si="137"/>
        <v>449610.67921315</v>
      </c>
      <c r="F264" s="50">
        <f t="shared" si="137"/>
        <v>449610.68</v>
      </c>
      <c r="G264" s="50">
        <f t="shared" si="137"/>
        <v>449610.67921315</v>
      </c>
      <c r="H264" s="50">
        <f t="shared" si="137"/>
        <v>410305.63390619017</v>
      </c>
      <c r="I264" s="50">
        <f t="shared" si="137"/>
        <v>423242.18916715001</v>
      </c>
      <c r="J264" s="50">
        <f t="shared" si="137"/>
        <v>348438.58</v>
      </c>
      <c r="K264" s="50">
        <f t="shared" si="137"/>
        <v>525189.72295249999</v>
      </c>
      <c r="L264" s="50">
        <f t="shared" si="137"/>
        <v>449916.32399695006</v>
      </c>
      <c r="M264" s="50">
        <f>+M265+M275</f>
        <v>449916.31302145007</v>
      </c>
      <c r="N264" s="50">
        <f t="shared" si="137"/>
        <v>3955840.8014705405</v>
      </c>
    </row>
    <row r="265" spans="2:18" ht="13.5" customHeight="1" x14ac:dyDescent="0.2">
      <c r="B265" s="89">
        <v>21</v>
      </c>
      <c r="C265" s="90" t="s">
        <v>17</v>
      </c>
      <c r="D265" s="15">
        <f t="shared" ref="D265:N265" si="138">+D266+D271</f>
        <v>5370000</v>
      </c>
      <c r="E265" s="15">
        <f t="shared" si="138"/>
        <v>449610.67921315</v>
      </c>
      <c r="F265" s="15">
        <f t="shared" si="138"/>
        <v>449610.68</v>
      </c>
      <c r="G265" s="15">
        <f t="shared" si="138"/>
        <v>449610.67921315</v>
      </c>
      <c r="H265" s="15">
        <f t="shared" si="138"/>
        <v>396805.63390619017</v>
      </c>
      <c r="I265" s="15">
        <f t="shared" si="138"/>
        <v>400742.18916715001</v>
      </c>
      <c r="J265" s="15">
        <f t="shared" si="138"/>
        <v>348438.58</v>
      </c>
      <c r="K265" s="15">
        <f t="shared" si="138"/>
        <v>525189.72295249999</v>
      </c>
      <c r="L265" s="15">
        <f t="shared" si="138"/>
        <v>449916.32399695006</v>
      </c>
      <c r="M265" s="15">
        <f>+M266+M271</f>
        <v>449916.31302145007</v>
      </c>
      <c r="N265" s="15">
        <f t="shared" si="138"/>
        <v>3919840.8014705405</v>
      </c>
    </row>
    <row r="266" spans="2:18" ht="15.75" customHeight="1" x14ac:dyDescent="0.2">
      <c r="B266" s="91">
        <v>211</v>
      </c>
      <c r="C266" s="129" t="s">
        <v>18</v>
      </c>
      <c r="D266" s="17">
        <f t="shared" ref="D266:N266" si="139">+D267</f>
        <v>4700000</v>
      </c>
      <c r="E266" s="17">
        <f t="shared" si="139"/>
        <v>391091.1385</v>
      </c>
      <c r="F266" s="17">
        <f t="shared" si="139"/>
        <v>391091.14</v>
      </c>
      <c r="G266" s="17">
        <f t="shared" si="139"/>
        <v>391091.1385</v>
      </c>
      <c r="H266" s="17">
        <f t="shared" si="139"/>
        <v>344502.02473904018</v>
      </c>
      <c r="I266" s="17">
        <f t="shared" si="139"/>
        <v>348438.58</v>
      </c>
      <c r="J266" s="17">
        <f t="shared" si="139"/>
        <v>348438.58</v>
      </c>
      <c r="K266" s="17">
        <f t="shared" si="139"/>
        <v>414060.92850000004</v>
      </c>
      <c r="L266" s="17">
        <f t="shared" si="139"/>
        <v>391091.14050000004</v>
      </c>
      <c r="M266" s="17">
        <f t="shared" si="139"/>
        <v>391091.14050000004</v>
      </c>
      <c r="N266" s="17">
        <f t="shared" si="139"/>
        <v>3410895.8112390405</v>
      </c>
    </row>
    <row r="267" spans="2:18" ht="12.75" customHeight="1" x14ac:dyDescent="0.2">
      <c r="B267" s="93">
        <v>2111</v>
      </c>
      <c r="C267" s="100" t="s">
        <v>19</v>
      </c>
      <c r="D267" s="18">
        <f t="shared" ref="D267:N267" si="140">+D268+D270</f>
        <v>4700000</v>
      </c>
      <c r="E267" s="18">
        <f t="shared" si="140"/>
        <v>391091.1385</v>
      </c>
      <c r="F267" s="18">
        <f t="shared" si="140"/>
        <v>391091.14</v>
      </c>
      <c r="G267" s="18">
        <f t="shared" si="140"/>
        <v>391091.1385</v>
      </c>
      <c r="H267" s="18">
        <f t="shared" si="140"/>
        <v>344502.02473904018</v>
      </c>
      <c r="I267" s="18">
        <f t="shared" si="140"/>
        <v>348438.58</v>
      </c>
      <c r="J267" s="18">
        <f t="shared" si="140"/>
        <v>348438.58</v>
      </c>
      <c r="K267" s="18">
        <f t="shared" si="140"/>
        <v>414060.92850000004</v>
      </c>
      <c r="L267" s="18">
        <f t="shared" si="140"/>
        <v>391091.14050000004</v>
      </c>
      <c r="M267" s="18">
        <f t="shared" si="140"/>
        <v>391091.14050000004</v>
      </c>
      <c r="N267" s="18">
        <f t="shared" si="140"/>
        <v>3410895.8112390405</v>
      </c>
    </row>
    <row r="268" spans="2:18" ht="12.75" customHeight="1" x14ac:dyDescent="0.2">
      <c r="B268" s="95" t="s">
        <v>20</v>
      </c>
      <c r="C268" s="98" t="s">
        <v>21</v>
      </c>
      <c r="D268" s="19">
        <v>4200000</v>
      </c>
      <c r="E268" s="19">
        <v>391091.1385</v>
      </c>
      <c r="F268" s="19">
        <v>391091.14</v>
      </c>
      <c r="G268" s="19">
        <v>391091.1385</v>
      </c>
      <c r="H268" s="19">
        <v>344502.02473904018</v>
      </c>
      <c r="I268" s="19">
        <v>348438.58</v>
      </c>
      <c r="J268" s="19">
        <v>348438.58</v>
      </c>
      <c r="K268" s="19">
        <v>414060.92850000004</v>
      </c>
      <c r="L268" s="20">
        <v>391091.14050000004</v>
      </c>
      <c r="M268" s="20">
        <v>391091.14050000004</v>
      </c>
      <c r="N268" s="19">
        <f t="shared" ref="N268" si="141">SUM(E268:M268)</f>
        <v>3410895.8112390405</v>
      </c>
    </row>
    <row r="269" spans="2:18" ht="12.75" customHeight="1" x14ac:dyDescent="0.2">
      <c r="B269" s="93">
        <v>2114</v>
      </c>
      <c r="C269" s="100" t="s">
        <v>29</v>
      </c>
      <c r="D269" s="18">
        <f t="shared" ref="D269:N269" si="142">+D270</f>
        <v>500000</v>
      </c>
      <c r="E269" s="18">
        <f t="shared" si="142"/>
        <v>0</v>
      </c>
      <c r="F269" s="18">
        <f t="shared" si="142"/>
        <v>0</v>
      </c>
      <c r="G269" s="18">
        <f t="shared" si="142"/>
        <v>0</v>
      </c>
      <c r="H269" s="18">
        <f t="shared" si="142"/>
        <v>0</v>
      </c>
      <c r="I269" s="18">
        <f t="shared" si="142"/>
        <v>0</v>
      </c>
      <c r="J269" s="18">
        <f t="shared" si="142"/>
        <v>0</v>
      </c>
      <c r="K269" s="18">
        <f t="shared" si="142"/>
        <v>0</v>
      </c>
      <c r="L269" s="18">
        <f t="shared" si="142"/>
        <v>0</v>
      </c>
      <c r="M269" s="18">
        <f t="shared" si="142"/>
        <v>0</v>
      </c>
      <c r="N269" s="18">
        <f t="shared" si="142"/>
        <v>0</v>
      </c>
    </row>
    <row r="270" spans="2:18" ht="12.75" customHeight="1" x14ac:dyDescent="0.2">
      <c r="B270" s="95" t="s">
        <v>30</v>
      </c>
      <c r="C270" s="96" t="s">
        <v>355</v>
      </c>
      <c r="D270" s="19">
        <v>500000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f t="shared" ref="N270" si="143">SUM(E270:M270)</f>
        <v>0</v>
      </c>
    </row>
    <row r="271" spans="2:18" ht="12.75" customHeight="1" x14ac:dyDescent="0.2">
      <c r="B271" s="37">
        <v>215</v>
      </c>
      <c r="C271" s="116" t="s">
        <v>66</v>
      </c>
      <c r="D271" s="17">
        <f t="shared" ref="D271:N271" si="144">+D272+D273+D274</f>
        <v>670000</v>
      </c>
      <c r="E271" s="17">
        <f t="shared" si="144"/>
        <v>58519.540713150003</v>
      </c>
      <c r="F271" s="17">
        <f t="shared" si="144"/>
        <v>58519.54</v>
      </c>
      <c r="G271" s="17">
        <f t="shared" si="144"/>
        <v>58519.540713150003</v>
      </c>
      <c r="H271" s="17">
        <f t="shared" si="144"/>
        <v>52303.609167149996</v>
      </c>
      <c r="I271" s="17">
        <f t="shared" si="144"/>
        <v>52303.609167149996</v>
      </c>
      <c r="J271" s="17">
        <f t="shared" si="144"/>
        <v>0</v>
      </c>
      <c r="K271" s="17">
        <f t="shared" si="144"/>
        <v>111128.79445250001</v>
      </c>
      <c r="L271" s="17">
        <f t="shared" si="144"/>
        <v>58825.183496950005</v>
      </c>
      <c r="M271" s="17">
        <f t="shared" si="144"/>
        <v>58825.172521450004</v>
      </c>
      <c r="N271" s="17">
        <f t="shared" si="144"/>
        <v>508944.99023150007</v>
      </c>
    </row>
    <row r="272" spans="2:18" ht="12.75" customHeight="1" x14ac:dyDescent="0.2">
      <c r="B272" s="38" t="s">
        <v>67</v>
      </c>
      <c r="C272" s="42" t="s">
        <v>68</v>
      </c>
      <c r="D272" s="19">
        <v>300000</v>
      </c>
      <c r="E272" s="19">
        <v>27728.361719650002</v>
      </c>
      <c r="F272" s="19">
        <v>27728.36</v>
      </c>
      <c r="G272" s="19">
        <v>27728.361719650002</v>
      </c>
      <c r="H272" s="19">
        <v>24704.295215650003</v>
      </c>
      <c r="I272" s="19">
        <v>24704.295215650003</v>
      </c>
      <c r="J272" s="19">
        <v>0</v>
      </c>
      <c r="K272" s="20">
        <v>52432.656793500006</v>
      </c>
      <c r="L272" s="20">
        <v>27728.361861450001</v>
      </c>
      <c r="M272" s="20">
        <v>27728.361861450001</v>
      </c>
      <c r="N272" s="19">
        <f t="shared" ref="N272:N274" si="145">SUM(E272:M272)</f>
        <v>240483.05438700004</v>
      </c>
      <c r="R272" s="2"/>
    </row>
    <row r="273" spans="2:18" ht="12.75" customHeight="1" x14ac:dyDescent="0.2">
      <c r="B273" s="38" t="s">
        <v>69</v>
      </c>
      <c r="C273" s="42" t="s">
        <v>70</v>
      </c>
      <c r="D273" s="19">
        <v>320000</v>
      </c>
      <c r="E273" s="19">
        <v>27767.4708335</v>
      </c>
      <c r="F273" s="19">
        <v>27767.47</v>
      </c>
      <c r="G273" s="19">
        <v>27767.4708335</v>
      </c>
      <c r="H273" s="19">
        <v>24739.139073499999</v>
      </c>
      <c r="I273" s="19">
        <v>24739.139073499999</v>
      </c>
      <c r="J273" s="19">
        <v>0</v>
      </c>
      <c r="K273" s="20">
        <v>52506.609765000001</v>
      </c>
      <c r="L273" s="20">
        <v>27767.4709755</v>
      </c>
      <c r="M273" s="20">
        <v>27767.46</v>
      </c>
      <c r="N273" s="19">
        <f t="shared" si="145"/>
        <v>240822.23055450001</v>
      </c>
      <c r="R273" s="2"/>
    </row>
    <row r="274" spans="2:18" ht="12.75" customHeight="1" x14ac:dyDescent="0.2">
      <c r="B274" s="38" t="s">
        <v>71</v>
      </c>
      <c r="C274" s="42" t="s">
        <v>72</v>
      </c>
      <c r="D274" s="19">
        <v>50000</v>
      </c>
      <c r="E274" s="19">
        <v>3023.7081600000001</v>
      </c>
      <c r="F274" s="19">
        <v>3023.71</v>
      </c>
      <c r="G274" s="19">
        <v>3023.7081600000001</v>
      </c>
      <c r="H274" s="19">
        <v>2860.1748779999998</v>
      </c>
      <c r="I274" s="19">
        <v>2860.1748779999998</v>
      </c>
      <c r="J274" s="19">
        <v>0</v>
      </c>
      <c r="K274" s="20">
        <v>6189.5278939999998</v>
      </c>
      <c r="L274" s="20">
        <v>3329.3506600000001</v>
      </c>
      <c r="M274" s="20">
        <v>3329.3506600000001</v>
      </c>
      <c r="N274" s="19">
        <f t="shared" si="145"/>
        <v>27639.705289999998</v>
      </c>
      <c r="R274" s="2"/>
    </row>
    <row r="275" spans="2:18" ht="12.75" customHeight="1" x14ac:dyDescent="0.2">
      <c r="B275" s="111">
        <v>22</v>
      </c>
      <c r="C275" s="148" t="s">
        <v>75</v>
      </c>
      <c r="D275" s="15">
        <f>+D276</f>
        <v>500000</v>
      </c>
      <c r="E275" s="15">
        <f t="shared" ref="E275:N275" si="146">+E276</f>
        <v>0</v>
      </c>
      <c r="F275" s="15">
        <f t="shared" si="146"/>
        <v>0</v>
      </c>
      <c r="G275" s="15">
        <f t="shared" si="146"/>
        <v>0</v>
      </c>
      <c r="H275" s="15">
        <f t="shared" si="146"/>
        <v>13500</v>
      </c>
      <c r="I275" s="15">
        <f t="shared" si="146"/>
        <v>22500</v>
      </c>
      <c r="J275" s="15">
        <f t="shared" si="146"/>
        <v>0</v>
      </c>
      <c r="K275" s="15">
        <f t="shared" si="146"/>
        <v>0</v>
      </c>
      <c r="L275" s="15">
        <f t="shared" si="146"/>
        <v>0</v>
      </c>
      <c r="M275" s="15">
        <f>+M276</f>
        <v>0</v>
      </c>
      <c r="N275" s="15">
        <f t="shared" si="146"/>
        <v>36000</v>
      </c>
      <c r="R275" s="2"/>
    </row>
    <row r="276" spans="2:18" ht="12.75" customHeight="1" x14ac:dyDescent="0.2">
      <c r="B276" s="37">
        <v>228</v>
      </c>
      <c r="C276" s="113" t="s">
        <v>334</v>
      </c>
      <c r="D276" s="17">
        <f>SUM(D277)</f>
        <v>500000</v>
      </c>
      <c r="E276" s="17">
        <f t="shared" ref="E276:N276" si="147">SUM(E277)</f>
        <v>0</v>
      </c>
      <c r="F276" s="17">
        <f t="shared" si="147"/>
        <v>0</v>
      </c>
      <c r="G276" s="17">
        <f t="shared" si="147"/>
        <v>0</v>
      </c>
      <c r="H276" s="17">
        <f t="shared" si="147"/>
        <v>13500</v>
      </c>
      <c r="I276" s="17">
        <f t="shared" si="147"/>
        <v>22500</v>
      </c>
      <c r="J276" s="17">
        <f t="shared" si="147"/>
        <v>0</v>
      </c>
      <c r="K276" s="17">
        <f t="shared" si="147"/>
        <v>0</v>
      </c>
      <c r="L276" s="17">
        <f t="shared" si="147"/>
        <v>0</v>
      </c>
      <c r="M276" s="17">
        <f t="shared" si="147"/>
        <v>0</v>
      </c>
      <c r="N276" s="17">
        <f t="shared" si="147"/>
        <v>36000</v>
      </c>
      <c r="R276" s="2"/>
    </row>
    <row r="277" spans="2:18" ht="12.75" customHeight="1" x14ac:dyDescent="0.2">
      <c r="B277" s="38" t="s">
        <v>166</v>
      </c>
      <c r="C277" s="110" t="s">
        <v>168</v>
      </c>
      <c r="D277" s="36">
        <v>500000</v>
      </c>
      <c r="E277" s="36">
        <v>0</v>
      </c>
      <c r="F277" s="36">
        <v>0</v>
      </c>
      <c r="G277" s="36">
        <v>0</v>
      </c>
      <c r="H277" s="36">
        <v>13500</v>
      </c>
      <c r="I277" s="36">
        <f>3000+3000+3000+3000+10500</f>
        <v>22500</v>
      </c>
      <c r="J277" s="36">
        <v>0</v>
      </c>
      <c r="K277" s="36">
        <v>0</v>
      </c>
      <c r="L277" s="36">
        <v>0</v>
      </c>
      <c r="M277" s="36">
        <v>0</v>
      </c>
      <c r="N277" s="19">
        <f t="shared" ref="N277" si="148">SUM(E277:M277)</f>
        <v>36000</v>
      </c>
      <c r="R277" s="2"/>
    </row>
    <row r="278" spans="2:18" ht="12.75" customHeight="1" x14ac:dyDescent="0.2">
      <c r="B278" s="76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R278" s="2"/>
    </row>
    <row r="279" spans="2:18" ht="17.25" customHeight="1" x14ac:dyDescent="0.2">
      <c r="B279" s="149" t="s">
        <v>352</v>
      </c>
      <c r="C279" s="150" t="s">
        <v>358</v>
      </c>
      <c r="D279" s="55">
        <f t="shared" ref="D279:N279" si="149">+D265+D275</f>
        <v>5870000</v>
      </c>
      <c r="E279" s="55">
        <f t="shared" si="149"/>
        <v>449610.67921315</v>
      </c>
      <c r="F279" s="55">
        <f t="shared" si="149"/>
        <v>449610.68</v>
      </c>
      <c r="G279" s="55">
        <f t="shared" si="149"/>
        <v>449610.67921315</v>
      </c>
      <c r="H279" s="55">
        <f t="shared" si="149"/>
        <v>410305.63390619017</v>
      </c>
      <c r="I279" s="55">
        <f t="shared" si="149"/>
        <v>423242.18916715001</v>
      </c>
      <c r="J279" s="55">
        <f t="shared" si="149"/>
        <v>348438.58</v>
      </c>
      <c r="K279" s="55">
        <f t="shared" si="149"/>
        <v>525189.72295249999</v>
      </c>
      <c r="L279" s="55">
        <f t="shared" si="149"/>
        <v>449916.32399695006</v>
      </c>
      <c r="M279" s="55">
        <f t="shared" si="149"/>
        <v>449916.31302145007</v>
      </c>
      <c r="N279" s="55">
        <f t="shared" si="149"/>
        <v>3955840.8014705405</v>
      </c>
    </row>
    <row r="280" spans="2:18" ht="12.75" customHeight="1" x14ac:dyDescent="0.2">
      <c r="B280" s="151"/>
      <c r="C280" s="152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8" ht="27" customHeight="1" x14ac:dyDescent="0.2">
      <c r="B281" s="146" t="s">
        <v>359</v>
      </c>
      <c r="C281" s="147" t="s">
        <v>360</v>
      </c>
      <c r="D281" s="56">
        <f t="shared" ref="D281:N282" si="150">+D282</f>
        <v>147632127</v>
      </c>
      <c r="E281" s="56">
        <f t="shared" si="150"/>
        <v>11031899.712822448</v>
      </c>
      <c r="F281" s="56">
        <f t="shared" si="150"/>
        <v>11031899.710000001</v>
      </c>
      <c r="G281" s="56">
        <f t="shared" si="150"/>
        <v>11031899.71282245</v>
      </c>
      <c r="H281" s="56">
        <f t="shared" si="150"/>
        <v>10990220.43257275</v>
      </c>
      <c r="I281" s="56">
        <f t="shared" si="150"/>
        <v>10896577.1</v>
      </c>
      <c r="J281" s="56">
        <f t="shared" si="150"/>
        <v>9892893.7599999998</v>
      </c>
      <c r="K281" s="56">
        <f t="shared" si="150"/>
        <v>12174754.9455384</v>
      </c>
      <c r="L281" s="56">
        <f t="shared" si="150"/>
        <v>11272058.732483201</v>
      </c>
      <c r="M281" s="56">
        <f>+M282</f>
        <v>11302916.994000001</v>
      </c>
      <c r="N281" s="56">
        <f t="shared" si="150"/>
        <v>99625121.100239247</v>
      </c>
      <c r="O281" s="13"/>
    </row>
    <row r="282" spans="2:18" ht="26.25" customHeight="1" x14ac:dyDescent="0.2">
      <c r="B282" s="142" t="s">
        <v>15</v>
      </c>
      <c r="C282" s="143" t="s">
        <v>354</v>
      </c>
      <c r="D282" s="50">
        <f t="shared" si="150"/>
        <v>147632127</v>
      </c>
      <c r="E282" s="50">
        <f t="shared" si="150"/>
        <v>11031899.712822448</v>
      </c>
      <c r="F282" s="50">
        <f t="shared" si="150"/>
        <v>11031899.710000001</v>
      </c>
      <c r="G282" s="50">
        <f t="shared" si="150"/>
        <v>11031899.71282245</v>
      </c>
      <c r="H282" s="50">
        <f t="shared" si="150"/>
        <v>10990220.43257275</v>
      </c>
      <c r="I282" s="50">
        <f t="shared" si="150"/>
        <v>10896577.1</v>
      </c>
      <c r="J282" s="50">
        <f t="shared" si="150"/>
        <v>9892893.7599999998</v>
      </c>
      <c r="K282" s="50">
        <f t="shared" si="150"/>
        <v>12174754.9455384</v>
      </c>
      <c r="L282" s="50">
        <f t="shared" si="150"/>
        <v>11272058.732483201</v>
      </c>
      <c r="M282" s="50">
        <f>+M283</f>
        <v>11302916.994000001</v>
      </c>
      <c r="N282" s="50">
        <f t="shared" si="150"/>
        <v>99625121.100239247</v>
      </c>
      <c r="O282" s="2"/>
    </row>
    <row r="283" spans="2:18" ht="17.25" customHeight="1" x14ac:dyDescent="0.2">
      <c r="B283" s="89">
        <v>21</v>
      </c>
      <c r="C283" s="90" t="s">
        <v>17</v>
      </c>
      <c r="D283" s="15">
        <f t="shared" ref="D283:N283" si="151">+D284+D289</f>
        <v>147632127</v>
      </c>
      <c r="E283" s="15">
        <f t="shared" si="151"/>
        <v>11031899.712822448</v>
      </c>
      <c r="F283" s="15">
        <f t="shared" si="151"/>
        <v>11031899.710000001</v>
      </c>
      <c r="G283" s="15">
        <f t="shared" si="151"/>
        <v>11031899.71282245</v>
      </c>
      <c r="H283" s="15">
        <f t="shared" si="151"/>
        <v>10990220.43257275</v>
      </c>
      <c r="I283" s="15">
        <f t="shared" si="151"/>
        <v>10896577.1</v>
      </c>
      <c r="J283" s="15">
        <f t="shared" si="151"/>
        <v>9892893.7599999998</v>
      </c>
      <c r="K283" s="15">
        <f t="shared" si="151"/>
        <v>12174754.9455384</v>
      </c>
      <c r="L283" s="15">
        <f t="shared" si="151"/>
        <v>11272058.732483201</v>
      </c>
      <c r="M283" s="15">
        <f>+M284+M289</f>
        <v>11302916.994000001</v>
      </c>
      <c r="N283" s="15">
        <f t="shared" si="151"/>
        <v>99625121.100239247</v>
      </c>
      <c r="O283" s="35"/>
    </row>
    <row r="284" spans="2:18" ht="17.25" customHeight="1" x14ac:dyDescent="0.2">
      <c r="B284" s="91">
        <v>211</v>
      </c>
      <c r="C284" s="129" t="s">
        <v>18</v>
      </c>
      <c r="D284" s="17">
        <f t="shared" ref="D284:L284" si="152">+D285</f>
        <v>132454793</v>
      </c>
      <c r="E284" s="17">
        <f t="shared" si="152"/>
        <v>9839150.8054999989</v>
      </c>
      <c r="F284" s="17">
        <f t="shared" si="152"/>
        <v>9839150.8100000005</v>
      </c>
      <c r="G284" s="17">
        <f t="shared" si="152"/>
        <v>9839150.8055000007</v>
      </c>
      <c r="H284" s="17">
        <f t="shared" si="152"/>
        <v>9796498.2475000005</v>
      </c>
      <c r="I284" s="17">
        <f t="shared" si="152"/>
        <v>9715326.8300000001</v>
      </c>
      <c r="J284" s="17">
        <f t="shared" si="152"/>
        <v>9892893.7599999998</v>
      </c>
      <c r="K284" s="17">
        <f t="shared" si="152"/>
        <v>9756079.0855</v>
      </c>
      <c r="L284" s="17">
        <f t="shared" si="152"/>
        <v>10095068.710000001</v>
      </c>
      <c r="M284" s="17">
        <f>+M285</f>
        <v>10100230.244000001</v>
      </c>
      <c r="N284" s="17">
        <f>+N285</f>
        <v>88873549.297999993</v>
      </c>
    </row>
    <row r="285" spans="2:18" ht="17.25" customHeight="1" x14ac:dyDescent="0.2">
      <c r="B285" s="93">
        <v>2111</v>
      </c>
      <c r="C285" s="100" t="s">
        <v>19</v>
      </c>
      <c r="D285" s="18">
        <f t="shared" ref="D285:N285" si="153">+D286+D288</f>
        <v>132454793</v>
      </c>
      <c r="E285" s="18">
        <f t="shared" si="153"/>
        <v>9839150.8054999989</v>
      </c>
      <c r="F285" s="18">
        <f t="shared" si="153"/>
        <v>9839150.8100000005</v>
      </c>
      <c r="G285" s="18">
        <f t="shared" si="153"/>
        <v>9839150.8055000007</v>
      </c>
      <c r="H285" s="18">
        <f t="shared" si="153"/>
        <v>9796498.2475000005</v>
      </c>
      <c r="I285" s="18">
        <f t="shared" si="153"/>
        <v>9715326.8300000001</v>
      </c>
      <c r="J285" s="18">
        <f t="shared" si="153"/>
        <v>9892893.7599999998</v>
      </c>
      <c r="K285" s="18">
        <f t="shared" si="153"/>
        <v>9756079.0855</v>
      </c>
      <c r="L285" s="18">
        <f t="shared" si="153"/>
        <v>10095068.710000001</v>
      </c>
      <c r="M285" s="18">
        <f t="shared" si="153"/>
        <v>10100230.244000001</v>
      </c>
      <c r="N285" s="18">
        <f t="shared" si="153"/>
        <v>88873549.297999993</v>
      </c>
      <c r="O285" s="13"/>
      <c r="P285" s="13"/>
    </row>
    <row r="286" spans="2:18" ht="17.25" customHeight="1" x14ac:dyDescent="0.2">
      <c r="B286" s="95" t="s">
        <v>20</v>
      </c>
      <c r="C286" s="98" t="s">
        <v>21</v>
      </c>
      <c r="D286" s="19">
        <v>120454793</v>
      </c>
      <c r="E286" s="19">
        <v>9839150.8054999989</v>
      </c>
      <c r="F286" s="19">
        <v>9839150.8100000005</v>
      </c>
      <c r="G286" s="19">
        <v>9839150.8055000007</v>
      </c>
      <c r="H286" s="19">
        <v>9796498.2475000005</v>
      </c>
      <c r="I286" s="19">
        <v>9715326.8300000001</v>
      </c>
      <c r="J286" s="19">
        <v>9892893.7599999998</v>
      </c>
      <c r="K286" s="19">
        <v>9756079.0855</v>
      </c>
      <c r="L286" s="19">
        <v>10031493.75</v>
      </c>
      <c r="M286" s="19">
        <v>10100230.244000001</v>
      </c>
      <c r="N286" s="19">
        <f t="shared" ref="N286" si="154">SUM(E286:M286)</f>
        <v>88809974.338</v>
      </c>
    </row>
    <row r="287" spans="2:18" ht="17.25" customHeight="1" x14ac:dyDescent="0.2">
      <c r="B287" s="93">
        <v>2114</v>
      </c>
      <c r="C287" s="100" t="s">
        <v>29</v>
      </c>
      <c r="D287" s="18">
        <f t="shared" ref="D287:N287" si="155">+D288</f>
        <v>12000000</v>
      </c>
      <c r="E287" s="18">
        <f t="shared" si="155"/>
        <v>0</v>
      </c>
      <c r="F287" s="18">
        <f t="shared" si="155"/>
        <v>0</v>
      </c>
      <c r="G287" s="18">
        <f t="shared" si="155"/>
        <v>0</v>
      </c>
      <c r="H287" s="18">
        <f t="shared" si="155"/>
        <v>0</v>
      </c>
      <c r="I287" s="18">
        <f t="shared" si="155"/>
        <v>0</v>
      </c>
      <c r="J287" s="18">
        <f t="shared" si="155"/>
        <v>0</v>
      </c>
      <c r="K287" s="18">
        <f t="shared" si="155"/>
        <v>0</v>
      </c>
      <c r="L287" s="18">
        <f t="shared" si="155"/>
        <v>63574.96</v>
      </c>
      <c r="M287" s="18">
        <f t="shared" si="155"/>
        <v>0</v>
      </c>
      <c r="N287" s="18">
        <f t="shared" si="155"/>
        <v>63574.96</v>
      </c>
    </row>
    <row r="288" spans="2:18" ht="17.25" customHeight="1" x14ac:dyDescent="0.2">
      <c r="B288" s="95" t="s">
        <v>30</v>
      </c>
      <c r="C288" s="96" t="s">
        <v>355</v>
      </c>
      <c r="D288" s="19">
        <v>12000000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63574.96</v>
      </c>
      <c r="M288" s="19">
        <v>0</v>
      </c>
      <c r="N288" s="19">
        <f t="shared" ref="N288" si="156">SUM(E288:M288)</f>
        <v>63574.96</v>
      </c>
    </row>
    <row r="289" spans="2:19" ht="17.25" customHeight="1" x14ac:dyDescent="0.2">
      <c r="B289" s="37">
        <v>215</v>
      </c>
      <c r="C289" s="116" t="s">
        <v>66</v>
      </c>
      <c r="D289" s="17">
        <f t="shared" ref="D289:L289" si="157">+D290+D291+D292</f>
        <v>15177334</v>
      </c>
      <c r="E289" s="17">
        <f t="shared" si="157"/>
        <v>1192748.9073224501</v>
      </c>
      <c r="F289" s="17">
        <f t="shared" si="157"/>
        <v>1192748.8999999999</v>
      </c>
      <c r="G289" s="17">
        <f t="shared" si="157"/>
        <v>1192748.9073224501</v>
      </c>
      <c r="H289" s="17">
        <f t="shared" si="157"/>
        <v>1193722.1850727501</v>
      </c>
      <c r="I289" s="17">
        <f t="shared" si="157"/>
        <v>1181250.27</v>
      </c>
      <c r="J289" s="17">
        <f t="shared" si="157"/>
        <v>0</v>
      </c>
      <c r="K289" s="17">
        <f t="shared" si="157"/>
        <v>2418675.8600384002</v>
      </c>
      <c r="L289" s="17">
        <f t="shared" si="157"/>
        <v>1176990.0224832001</v>
      </c>
      <c r="M289" s="17">
        <f>+M290+M291+M292</f>
        <v>1202686.75</v>
      </c>
      <c r="N289" s="17">
        <f>+N290+N291+N292</f>
        <v>10751571.802239252</v>
      </c>
    </row>
    <row r="290" spans="2:19" ht="15" customHeight="1" x14ac:dyDescent="0.2">
      <c r="B290" s="38" t="s">
        <v>67</v>
      </c>
      <c r="C290" s="42" t="s">
        <v>68</v>
      </c>
      <c r="D290" s="19">
        <v>7150388</v>
      </c>
      <c r="E290" s="19">
        <v>561926.30095495004</v>
      </c>
      <c r="F290" s="19">
        <v>561926.30000000005</v>
      </c>
      <c r="G290" s="19">
        <v>561926.30095495004</v>
      </c>
      <c r="H290" s="19">
        <v>560785.05644775007</v>
      </c>
      <c r="I290" s="19">
        <v>555030</v>
      </c>
      <c r="J290" s="19">
        <v>0</v>
      </c>
      <c r="K290" s="19">
        <v>1136361.1156954002</v>
      </c>
      <c r="L290" s="20">
        <v>552806.41573520005</v>
      </c>
      <c r="M290" s="20">
        <v>566952.31999999995</v>
      </c>
      <c r="N290" s="19">
        <f t="shared" ref="N290:N292" si="158">SUM(E290:M290)</f>
        <v>5057713.8097882513</v>
      </c>
    </row>
    <row r="291" spans="2:19" ht="15" customHeight="1" x14ac:dyDescent="0.2">
      <c r="B291" s="38" t="s">
        <v>69</v>
      </c>
      <c r="C291" s="42" t="s">
        <v>70</v>
      </c>
      <c r="D291" s="19">
        <v>7244423</v>
      </c>
      <c r="E291" s="19">
        <v>569714.71219049999</v>
      </c>
      <c r="F291" s="19">
        <v>569714.71</v>
      </c>
      <c r="G291" s="19">
        <v>569714.71219049999</v>
      </c>
      <c r="H291" s="19">
        <v>566686.38057249994</v>
      </c>
      <c r="I291" s="19">
        <v>560923.21</v>
      </c>
      <c r="J291" s="19">
        <v>0</v>
      </c>
      <c r="K291" s="20">
        <v>1148184.6257259999</v>
      </c>
      <c r="L291" s="20">
        <v>558696.48648799991</v>
      </c>
      <c r="M291" s="20">
        <v>567751.80000000005</v>
      </c>
      <c r="N291" s="19">
        <f t="shared" si="158"/>
        <v>5111386.6371674994</v>
      </c>
    </row>
    <row r="292" spans="2:19" ht="15" customHeight="1" x14ac:dyDescent="0.2">
      <c r="B292" s="38" t="s">
        <v>71</v>
      </c>
      <c r="C292" s="42" t="s">
        <v>72</v>
      </c>
      <c r="D292" s="19">
        <v>782523</v>
      </c>
      <c r="E292" s="19">
        <v>61107.894177000009</v>
      </c>
      <c r="F292" s="19">
        <v>61107.89</v>
      </c>
      <c r="G292" s="19">
        <v>61107.894177000009</v>
      </c>
      <c r="H292" s="19">
        <v>66250.748052499999</v>
      </c>
      <c r="I292" s="19">
        <v>65297.06</v>
      </c>
      <c r="J292" s="19">
        <v>0</v>
      </c>
      <c r="K292" s="20">
        <v>134130.118617</v>
      </c>
      <c r="L292" s="20">
        <v>65487.120259999996</v>
      </c>
      <c r="M292" s="20">
        <v>67982.63</v>
      </c>
      <c r="N292" s="19">
        <f t="shared" si="158"/>
        <v>582471.35528350004</v>
      </c>
    </row>
    <row r="293" spans="2:19" ht="17.25" customHeight="1" x14ac:dyDescent="0.2">
      <c r="B293" s="149" t="s">
        <v>359</v>
      </c>
      <c r="C293" s="145" t="s">
        <v>361</v>
      </c>
      <c r="D293" s="55">
        <f>+D284+D289</f>
        <v>147632127</v>
      </c>
      <c r="E293" s="55">
        <f t="shared" ref="E293:L293" si="159">+E284+E289</f>
        <v>11031899.712822448</v>
      </c>
      <c r="F293" s="55">
        <f t="shared" si="159"/>
        <v>11031899.710000001</v>
      </c>
      <c r="G293" s="55">
        <f t="shared" si="159"/>
        <v>11031899.71282245</v>
      </c>
      <c r="H293" s="55">
        <f t="shared" si="159"/>
        <v>10990220.43257275</v>
      </c>
      <c r="I293" s="55">
        <f t="shared" si="159"/>
        <v>10896577.1</v>
      </c>
      <c r="J293" s="55">
        <f t="shared" si="159"/>
        <v>9892893.7599999998</v>
      </c>
      <c r="K293" s="55">
        <f t="shared" si="159"/>
        <v>12174754.9455384</v>
      </c>
      <c r="L293" s="55">
        <f t="shared" si="159"/>
        <v>11272058.732483201</v>
      </c>
      <c r="M293" s="55">
        <f>+M284+M289</f>
        <v>11302916.994000001</v>
      </c>
      <c r="N293" s="55">
        <f t="shared" ref="N293" si="160">+N284+N289</f>
        <v>99625121.100239247</v>
      </c>
    </row>
    <row r="294" spans="2:19" ht="12.75" customHeight="1" x14ac:dyDescent="0.2">
      <c r="B294" s="153"/>
      <c r="C294" s="154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</row>
    <row r="295" spans="2:19" ht="20.25" customHeight="1" x14ac:dyDescent="0.2">
      <c r="B295" s="155"/>
      <c r="C295" s="156" t="s">
        <v>362</v>
      </c>
      <c r="D295" s="58">
        <f t="shared" ref="D295:N295" si="161">+D13+D226+D263+D281+D244</f>
        <v>1193399381</v>
      </c>
      <c r="E295" s="58">
        <f t="shared" si="161"/>
        <v>62391657.117546603</v>
      </c>
      <c r="F295" s="58">
        <f t="shared" si="161"/>
        <v>80242069.667600006</v>
      </c>
      <c r="G295" s="58">
        <f t="shared" si="161"/>
        <v>91029219.024218515</v>
      </c>
      <c r="H295" s="58">
        <f t="shared" si="161"/>
        <v>71839037.60514316</v>
      </c>
      <c r="I295" s="58">
        <f t="shared" si="161"/>
        <v>82528071.718080878</v>
      </c>
      <c r="J295" s="58">
        <f t="shared" si="161"/>
        <v>91956551.653099999</v>
      </c>
      <c r="K295" s="58">
        <f t="shared" si="161"/>
        <v>101951178.24831221</v>
      </c>
      <c r="L295" s="58">
        <f t="shared" si="161"/>
        <v>61223754.032416344</v>
      </c>
      <c r="M295" s="58">
        <f t="shared" si="161"/>
        <v>97224907.704721451</v>
      </c>
      <c r="N295" s="58">
        <f t="shared" si="161"/>
        <v>740386446.77113914</v>
      </c>
    </row>
    <row r="296" spans="2:19" s="44" customFormat="1" x14ac:dyDescent="0.2">
      <c r="D296" s="10"/>
      <c r="N296" s="16"/>
    </row>
    <row r="297" spans="2:19" s="44" customFormat="1" x14ac:dyDescent="0.2">
      <c r="B297" s="59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9" s="44" customFormat="1" x14ac:dyDescent="0.2">
      <c r="B298" s="60" t="s">
        <v>363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2:19" ht="18" customHeight="1" x14ac:dyDescent="0.2">
      <c r="B299" s="59" t="s">
        <v>364</v>
      </c>
      <c r="C299" s="44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2:19" ht="12" customHeight="1" x14ac:dyDescent="0.2">
      <c r="B300" s="59" t="s">
        <v>365</v>
      </c>
      <c r="C300" s="44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2:19" x14ac:dyDescent="0.2">
      <c r="B301" s="61" t="s">
        <v>366</v>
      </c>
      <c r="C301" s="44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2:19" x14ac:dyDescent="0.2">
      <c r="B302" s="1" t="s">
        <v>367</v>
      </c>
    </row>
    <row r="303" spans="2:19" x14ac:dyDescent="0.2">
      <c r="B303" s="1" t="s">
        <v>368</v>
      </c>
    </row>
    <row r="304" spans="2:19" x14ac:dyDescent="0.2"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6" spans="1:15" x14ac:dyDescent="0.2">
      <c r="O306" s="35"/>
    </row>
    <row r="309" spans="1:15" ht="15.75" x14ac:dyDescent="0.25">
      <c r="C309" s="2"/>
      <c r="D309" s="75"/>
      <c r="E309" s="2"/>
    </row>
    <row r="310" spans="1:15" x14ac:dyDescent="0.2">
      <c r="B310" s="63" t="s">
        <v>369</v>
      </c>
      <c r="C310" s="62"/>
      <c r="D310" s="2"/>
      <c r="E310" s="2"/>
      <c r="F310" s="65" t="s">
        <v>370</v>
      </c>
      <c r="G310" s="65"/>
      <c r="H310" s="66"/>
      <c r="I310" s="66"/>
      <c r="J310" s="66"/>
      <c r="K310" s="66"/>
      <c r="L310" s="66"/>
      <c r="M310" s="67" t="s">
        <v>371</v>
      </c>
    </row>
    <row r="311" spans="1:15" x14ac:dyDescent="0.2">
      <c r="B311" s="68" t="s">
        <v>372</v>
      </c>
      <c r="C311" s="2"/>
      <c r="D311" s="2"/>
      <c r="E311" s="2"/>
      <c r="F311" s="69" t="s">
        <v>373</v>
      </c>
      <c r="G311" s="69"/>
      <c r="H311" s="70"/>
      <c r="I311" s="70"/>
      <c r="J311" s="70"/>
      <c r="K311" s="70"/>
      <c r="L311" s="70"/>
      <c r="M311" s="71" t="s">
        <v>374</v>
      </c>
    </row>
    <row r="312" spans="1:15" x14ac:dyDescent="0.2">
      <c r="A312" s="64"/>
      <c r="B312" s="72" t="s">
        <v>375</v>
      </c>
      <c r="C312" s="2"/>
      <c r="D312" s="2"/>
      <c r="E312" s="2"/>
      <c r="F312" s="72" t="s">
        <v>376</v>
      </c>
      <c r="G312" s="72"/>
      <c r="H312" s="73"/>
      <c r="I312" s="73"/>
      <c r="J312" s="73"/>
      <c r="K312" s="73"/>
      <c r="L312" s="73"/>
      <c r="M312" s="74" t="s">
        <v>377</v>
      </c>
    </row>
    <row r="313" spans="1:15" x14ac:dyDescent="0.2">
      <c r="B313" s="72" t="s">
        <v>378</v>
      </c>
      <c r="C313" s="2"/>
      <c r="F313" s="72" t="s">
        <v>379</v>
      </c>
      <c r="G313" s="68"/>
    </row>
  </sheetData>
  <autoFilter ref="B11:N293"/>
  <mergeCells count="4">
    <mergeCell ref="B6:N6"/>
    <mergeCell ref="B8:N8"/>
    <mergeCell ref="B7:N7"/>
    <mergeCell ref="B5:N5"/>
  </mergeCells>
  <printOptions horizontalCentered="1"/>
  <pageMargins left="0.9055118110236221" right="0.9055118110236221" top="0.55118110236220474" bottom="0.55118110236220474" header="0.31496062992125984" footer="0.31496062992125984"/>
  <pageSetup paperSize="5" scale="60" orientation="landscape" r:id="rId1"/>
  <headerFooter>
    <oddFooter>Página &amp;P</oddFooter>
  </headerFooter>
  <ignoredErrors>
    <ignoredError sqref="N82 N35:N36 N37:N38 N49:N52 N86 N87:N96 N30:N31 N18 N32:N34 N20:N21 N55:N62 N146:N148 N160 N163:N165 N167:N168 N183:N185 N188:N191 N196:N197 N209:N217 N249 N253:N255 N258:N259 N222:N223 N115 N117:N118 N116 N121" formulaRange="1"/>
    <ignoredError sqref="N63 N43:N48 N40:N41 N39 N42 N66 N69 N73 N22 N19 N29 N25 N23 N24 N28 N132:N136 N127:N130 N123:N125 N138 N140:N143 N149:N159 N166 N170:N180 N199:N202 N250:N252 N193:N194 N231:N240 N218:N221 N98:N112" formula="1" formulaRange="1"/>
    <ignoredError sqref="N122 N131 N137 N126 N139 N144 N169 N198 N192 N195 N9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Deysis Esther Matos Ferreras</cp:lastModifiedBy>
  <cp:lastPrinted>2025-10-07T17:07:56Z</cp:lastPrinted>
  <dcterms:created xsi:type="dcterms:W3CDTF">2025-09-30T14:51:24Z</dcterms:created>
  <dcterms:modified xsi:type="dcterms:W3CDTF">2025-10-07T18:32:49Z</dcterms:modified>
</cp:coreProperties>
</file>