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"/>
    </mc:Choice>
  </mc:AlternateContent>
  <bookViews>
    <workbookView xWindow="0" yWindow="0" windowWidth="28800" windowHeight="10575"/>
  </bookViews>
  <sheets>
    <sheet name="Ejecucion Diciembre" sheetId="1" r:id="rId1"/>
  </sheets>
  <definedNames>
    <definedName name="_xlnm._FilterDatabase" localSheetId="0" hidden="1">'Ejecucion Diciembre'!$C$11:$R$293</definedName>
    <definedName name="_xlnm.Print_Area" localSheetId="0">'Ejecucion Diciembre'!$A$1:$R$313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5" i="1" l="1"/>
  <c r="N285" i="1"/>
  <c r="M285" i="1"/>
  <c r="P285" i="1"/>
  <c r="Q248" i="1" l="1"/>
  <c r="Q285" i="1"/>
  <c r="P289" i="1"/>
  <c r="P287" i="1"/>
  <c r="P284" i="1" s="1"/>
  <c r="P283" i="1" s="1"/>
  <c r="P282" i="1" s="1"/>
  <c r="P281" i="1" s="1"/>
  <c r="P276" i="1"/>
  <c r="P275" i="1" s="1"/>
  <c r="P271" i="1"/>
  <c r="P269" i="1"/>
  <c r="P267" i="1"/>
  <c r="P266" i="1" s="1"/>
  <c r="P257" i="1"/>
  <c r="P256" i="1" s="1"/>
  <c r="P252" i="1"/>
  <c r="P250" i="1"/>
  <c r="P248" i="1" s="1"/>
  <c r="P247" i="1" s="1"/>
  <c r="P239" i="1"/>
  <c r="P238" i="1" s="1"/>
  <c r="P234" i="1"/>
  <c r="P232" i="1"/>
  <c r="P230" i="1"/>
  <c r="P221" i="1"/>
  <c r="P218" i="1"/>
  <c r="P215" i="1"/>
  <c r="P210" i="1"/>
  <c r="P208" i="1"/>
  <c r="P206" i="1"/>
  <c r="P201" i="1"/>
  <c r="P198" i="1"/>
  <c r="P195" i="1"/>
  <c r="P192" i="1"/>
  <c r="P187" i="1"/>
  <c r="P182" i="1"/>
  <c r="P181" i="1" s="1"/>
  <c r="P169" i="1"/>
  <c r="P166" i="1"/>
  <c r="P162" i="1"/>
  <c r="P159" i="1"/>
  <c r="P156" i="1"/>
  <c r="P153" i="1"/>
  <c r="P149" i="1"/>
  <c r="P145" i="1"/>
  <c r="P139" i="1"/>
  <c r="P137" i="1"/>
  <c r="P131" i="1"/>
  <c r="P126" i="1"/>
  <c r="P122" i="1"/>
  <c r="P120" i="1" s="1"/>
  <c r="P116" i="1"/>
  <c r="P114" i="1"/>
  <c r="P111" i="1"/>
  <c r="P105" i="1"/>
  <c r="P98" i="1"/>
  <c r="P86" i="1"/>
  <c r="P82" i="1"/>
  <c r="P73" i="1"/>
  <c r="P69" i="1"/>
  <c r="P66" i="1"/>
  <c r="P63" i="1"/>
  <c r="P54" i="1"/>
  <c r="P48" i="1"/>
  <c r="P44" i="1"/>
  <c r="P42" i="1" s="1"/>
  <c r="P39" i="1"/>
  <c r="P36" i="1"/>
  <c r="P31" i="1"/>
  <c r="P30" i="1" s="1"/>
  <c r="P28" i="1"/>
  <c r="P26" i="1"/>
  <c r="P24" i="1"/>
  <c r="P22" i="1"/>
  <c r="P19" i="1"/>
  <c r="P17" i="1"/>
  <c r="P246" i="1" l="1"/>
  <c r="P261" i="1" s="1"/>
  <c r="P205" i="1"/>
  <c r="P214" i="1"/>
  <c r="P35" i="1"/>
  <c r="P97" i="1"/>
  <c r="P204" i="1"/>
  <c r="P186" i="1"/>
  <c r="P265" i="1"/>
  <c r="P279" i="1" s="1"/>
  <c r="P144" i="1"/>
  <c r="P161" i="1"/>
  <c r="P229" i="1"/>
  <c r="P228" i="1" s="1"/>
  <c r="P227" i="1" s="1"/>
  <c r="P226" i="1" s="1"/>
  <c r="P242" i="1" s="1"/>
  <c r="P16" i="1"/>
  <c r="P15" i="1" s="1"/>
  <c r="P113" i="1"/>
  <c r="P53" i="1" s="1"/>
  <c r="P245" i="1"/>
  <c r="P244" i="1" s="1"/>
  <c r="P293" i="1"/>
  <c r="P203" i="1" l="1"/>
  <c r="P264" i="1"/>
  <c r="P263" i="1" s="1"/>
  <c r="P119" i="1"/>
  <c r="P14" i="1" s="1"/>
  <c r="P13" i="1" l="1"/>
  <c r="P295" i="1" s="1"/>
  <c r="P224" i="1"/>
  <c r="R292" i="1"/>
  <c r="R291" i="1"/>
  <c r="R290" i="1"/>
  <c r="R288" i="1"/>
  <c r="R286" i="1"/>
  <c r="R285" i="1" s="1"/>
  <c r="R274" i="1"/>
  <c r="R273" i="1"/>
  <c r="R272" i="1"/>
  <c r="R270" i="1"/>
  <c r="R268" i="1"/>
  <c r="R259" i="1"/>
  <c r="R258" i="1"/>
  <c r="R255" i="1"/>
  <c r="R254" i="1"/>
  <c r="R253" i="1"/>
  <c r="R251" i="1"/>
  <c r="R249" i="1"/>
  <c r="R240" i="1"/>
  <c r="R237" i="1"/>
  <c r="R236" i="1"/>
  <c r="R235" i="1"/>
  <c r="R233" i="1"/>
  <c r="R231" i="1"/>
  <c r="R223" i="1"/>
  <c r="R222" i="1"/>
  <c r="R220" i="1"/>
  <c r="R219" i="1"/>
  <c r="R217" i="1"/>
  <c r="R216" i="1"/>
  <c r="R213" i="1"/>
  <c r="R212" i="1"/>
  <c r="R211" i="1"/>
  <c r="R209" i="1"/>
  <c r="R207" i="1"/>
  <c r="R202" i="1"/>
  <c r="R200" i="1"/>
  <c r="R199" i="1"/>
  <c r="R197" i="1"/>
  <c r="R196" i="1"/>
  <c r="R194" i="1"/>
  <c r="R193" i="1"/>
  <c r="R191" i="1"/>
  <c r="R190" i="1"/>
  <c r="R189" i="1"/>
  <c r="R188" i="1"/>
  <c r="R185" i="1"/>
  <c r="R184" i="1"/>
  <c r="R183" i="1"/>
  <c r="R180" i="1"/>
  <c r="R179" i="1"/>
  <c r="R178" i="1"/>
  <c r="R177" i="1"/>
  <c r="R176" i="1"/>
  <c r="R175" i="1"/>
  <c r="R174" i="1"/>
  <c r="R173" i="1"/>
  <c r="R172" i="1"/>
  <c r="R171" i="1"/>
  <c r="R170" i="1"/>
  <c r="R168" i="1"/>
  <c r="R167" i="1"/>
  <c r="R165" i="1"/>
  <c r="R164" i="1"/>
  <c r="R163" i="1"/>
  <c r="R160" i="1"/>
  <c r="R158" i="1"/>
  <c r="R157" i="1"/>
  <c r="R155" i="1"/>
  <c r="R154" i="1"/>
  <c r="R152" i="1"/>
  <c r="R151" i="1"/>
  <c r="R150" i="1"/>
  <c r="R148" i="1"/>
  <c r="R147" i="1"/>
  <c r="R146" i="1"/>
  <c r="R143" i="1"/>
  <c r="R142" i="1"/>
  <c r="R141" i="1"/>
  <c r="R140" i="1"/>
  <c r="R138" i="1"/>
  <c r="R136" i="1"/>
  <c r="R135" i="1"/>
  <c r="R134" i="1"/>
  <c r="R133" i="1"/>
  <c r="R132" i="1"/>
  <c r="R130" i="1"/>
  <c r="R129" i="1"/>
  <c r="R128" i="1"/>
  <c r="R127" i="1"/>
  <c r="R125" i="1"/>
  <c r="R124" i="1"/>
  <c r="R123" i="1"/>
  <c r="R121" i="1"/>
  <c r="R118" i="1"/>
  <c r="R117" i="1"/>
  <c r="R115" i="1"/>
  <c r="R112" i="1"/>
  <c r="R110" i="1"/>
  <c r="R109" i="1"/>
  <c r="R107" i="1"/>
  <c r="R106" i="1"/>
  <c r="R104" i="1"/>
  <c r="R103" i="1"/>
  <c r="R102" i="1"/>
  <c r="R101" i="1"/>
  <c r="R100" i="1"/>
  <c r="R99" i="1"/>
  <c r="R98" i="1"/>
  <c r="R96" i="1"/>
  <c r="R95" i="1"/>
  <c r="R94" i="1"/>
  <c r="R93" i="1"/>
  <c r="R92" i="1"/>
  <c r="R91" i="1"/>
  <c r="R90" i="1"/>
  <c r="R89" i="1"/>
  <c r="R88" i="1"/>
  <c r="R87" i="1"/>
  <c r="R85" i="1"/>
  <c r="R84" i="1"/>
  <c r="R83" i="1"/>
  <c r="R81" i="1"/>
  <c r="R80" i="1"/>
  <c r="R79" i="1"/>
  <c r="R78" i="1"/>
  <c r="R77" i="1"/>
  <c r="R76" i="1"/>
  <c r="R75" i="1"/>
  <c r="R74" i="1"/>
  <c r="R72" i="1"/>
  <c r="R71" i="1"/>
  <c r="R70" i="1"/>
  <c r="R68" i="1"/>
  <c r="R65" i="1"/>
  <c r="R64" i="1"/>
  <c r="R62" i="1"/>
  <c r="R61" i="1"/>
  <c r="R60" i="1"/>
  <c r="R59" i="1"/>
  <c r="R58" i="1"/>
  <c r="R57" i="1"/>
  <c r="R56" i="1"/>
  <c r="R55" i="1"/>
  <c r="R52" i="1"/>
  <c r="R51" i="1"/>
  <c r="R50" i="1"/>
  <c r="R49" i="1"/>
  <c r="R47" i="1"/>
  <c r="R46" i="1"/>
  <c r="R45" i="1"/>
  <c r="R43" i="1"/>
  <c r="R41" i="1"/>
  <c r="R40" i="1"/>
  <c r="R38" i="1"/>
  <c r="R37" i="1"/>
  <c r="R34" i="1"/>
  <c r="R33" i="1"/>
  <c r="R32" i="1"/>
  <c r="R29" i="1"/>
  <c r="R27" i="1"/>
  <c r="R25" i="1"/>
  <c r="R23" i="1"/>
  <c r="R21" i="1"/>
  <c r="R20" i="1"/>
  <c r="P12" i="1" l="1"/>
  <c r="R18" i="1"/>
  <c r="Q289" i="1" l="1"/>
  <c r="O289" i="1"/>
  <c r="N289" i="1"/>
  <c r="M289" i="1"/>
  <c r="L289" i="1"/>
  <c r="K289" i="1"/>
  <c r="J289" i="1"/>
  <c r="I289" i="1"/>
  <c r="H289" i="1"/>
  <c r="G289" i="1"/>
  <c r="F289" i="1"/>
  <c r="F287" i="1"/>
  <c r="G287" i="1"/>
  <c r="H287" i="1"/>
  <c r="I287" i="1"/>
  <c r="J287" i="1"/>
  <c r="K287" i="1"/>
  <c r="L287" i="1"/>
  <c r="M287" i="1"/>
  <c r="M284" i="1" s="1"/>
  <c r="N287" i="1"/>
  <c r="N284" i="1" s="1"/>
  <c r="N283" i="1" s="1"/>
  <c r="N282" i="1" s="1"/>
  <c r="N281" i="1" s="1"/>
  <c r="O287" i="1"/>
  <c r="O284" i="1" s="1"/>
  <c r="Q287" i="1"/>
  <c r="Q284" i="1" s="1"/>
  <c r="F285" i="1"/>
  <c r="F284" i="1" s="1"/>
  <c r="G285" i="1"/>
  <c r="G284" i="1" s="1"/>
  <c r="H285" i="1"/>
  <c r="H284" i="1" s="1"/>
  <c r="I285" i="1"/>
  <c r="I284" i="1" s="1"/>
  <c r="J285" i="1"/>
  <c r="J284" i="1" s="1"/>
  <c r="K285" i="1"/>
  <c r="K284" i="1" s="1"/>
  <c r="L285" i="1"/>
  <c r="L284" i="1" s="1"/>
  <c r="F276" i="1"/>
  <c r="F275" i="1" s="1"/>
  <c r="G276" i="1"/>
  <c r="G275" i="1" s="1"/>
  <c r="H276" i="1"/>
  <c r="H275" i="1" s="1"/>
  <c r="I276" i="1"/>
  <c r="I275" i="1" s="1"/>
  <c r="K276" i="1"/>
  <c r="K275" i="1" s="1"/>
  <c r="L276" i="1"/>
  <c r="L275" i="1" s="1"/>
  <c r="M276" i="1"/>
  <c r="M275" i="1" s="1"/>
  <c r="N276" i="1"/>
  <c r="N275" i="1" s="1"/>
  <c r="O276" i="1"/>
  <c r="O275" i="1" s="1"/>
  <c r="Q276" i="1"/>
  <c r="Q275" i="1" s="1"/>
  <c r="F271" i="1"/>
  <c r="G271" i="1"/>
  <c r="H271" i="1"/>
  <c r="I271" i="1"/>
  <c r="J271" i="1"/>
  <c r="K271" i="1"/>
  <c r="L271" i="1"/>
  <c r="M271" i="1"/>
  <c r="N271" i="1"/>
  <c r="O271" i="1"/>
  <c r="Q271" i="1"/>
  <c r="F269" i="1"/>
  <c r="G269" i="1"/>
  <c r="H269" i="1"/>
  <c r="I269" i="1"/>
  <c r="J269" i="1"/>
  <c r="K269" i="1"/>
  <c r="L269" i="1"/>
  <c r="M269" i="1"/>
  <c r="N269" i="1"/>
  <c r="O269" i="1"/>
  <c r="Q269" i="1"/>
  <c r="F267" i="1"/>
  <c r="F266" i="1" s="1"/>
  <c r="G267" i="1"/>
  <c r="G266" i="1" s="1"/>
  <c r="H267" i="1"/>
  <c r="H266" i="1" s="1"/>
  <c r="I267" i="1"/>
  <c r="I266" i="1" s="1"/>
  <c r="J267" i="1"/>
  <c r="J266" i="1" s="1"/>
  <c r="K267" i="1"/>
  <c r="K266" i="1" s="1"/>
  <c r="L267" i="1"/>
  <c r="L266" i="1" s="1"/>
  <c r="M267" i="1"/>
  <c r="M266" i="1" s="1"/>
  <c r="N267" i="1"/>
  <c r="N266" i="1" s="1"/>
  <c r="O267" i="1"/>
  <c r="O266" i="1" s="1"/>
  <c r="Q267" i="1"/>
  <c r="Q266" i="1" s="1"/>
  <c r="F257" i="1"/>
  <c r="F256" i="1" s="1"/>
  <c r="G257" i="1"/>
  <c r="G256" i="1" s="1"/>
  <c r="H257" i="1"/>
  <c r="H256" i="1" s="1"/>
  <c r="I257" i="1"/>
  <c r="I256" i="1" s="1"/>
  <c r="J257" i="1"/>
  <c r="J256" i="1" s="1"/>
  <c r="K257" i="1"/>
  <c r="K256" i="1" s="1"/>
  <c r="L257" i="1"/>
  <c r="L256" i="1" s="1"/>
  <c r="M257" i="1"/>
  <c r="M256" i="1" s="1"/>
  <c r="N257" i="1"/>
  <c r="N256" i="1" s="1"/>
  <c r="O257" i="1"/>
  <c r="O256" i="1" s="1"/>
  <c r="Q257" i="1"/>
  <c r="Q256" i="1" s="1"/>
  <c r="F252" i="1"/>
  <c r="G252" i="1"/>
  <c r="H252" i="1"/>
  <c r="I252" i="1"/>
  <c r="J252" i="1"/>
  <c r="K252" i="1"/>
  <c r="L252" i="1"/>
  <c r="M252" i="1"/>
  <c r="N252" i="1"/>
  <c r="O252" i="1"/>
  <c r="Q252" i="1"/>
  <c r="F250" i="1"/>
  <c r="F248" i="1" s="1"/>
  <c r="F247" i="1" s="1"/>
  <c r="G250" i="1"/>
  <c r="G248" i="1" s="1"/>
  <c r="G247" i="1" s="1"/>
  <c r="H250" i="1"/>
  <c r="H248" i="1" s="1"/>
  <c r="H247" i="1" s="1"/>
  <c r="I250" i="1"/>
  <c r="I248" i="1" s="1"/>
  <c r="I247" i="1" s="1"/>
  <c r="J250" i="1"/>
  <c r="J248" i="1" s="1"/>
  <c r="J247" i="1" s="1"/>
  <c r="K250" i="1"/>
  <c r="K248" i="1" s="1"/>
  <c r="K247" i="1" s="1"/>
  <c r="L250" i="1"/>
  <c r="L248" i="1" s="1"/>
  <c r="L247" i="1" s="1"/>
  <c r="M250" i="1"/>
  <c r="M248" i="1" s="1"/>
  <c r="M247" i="1" s="1"/>
  <c r="N250" i="1"/>
  <c r="N248" i="1" s="1"/>
  <c r="N247" i="1" s="1"/>
  <c r="O250" i="1"/>
  <c r="O248" i="1" s="1"/>
  <c r="O247" i="1" s="1"/>
  <c r="Q250" i="1"/>
  <c r="Q247" i="1" s="1"/>
  <c r="F239" i="1"/>
  <c r="F238" i="1" s="1"/>
  <c r="G239" i="1"/>
  <c r="G238" i="1" s="1"/>
  <c r="H239" i="1"/>
  <c r="H238" i="1" s="1"/>
  <c r="I239" i="1"/>
  <c r="I238" i="1" s="1"/>
  <c r="J239" i="1"/>
  <c r="J238" i="1" s="1"/>
  <c r="K239" i="1"/>
  <c r="K238" i="1" s="1"/>
  <c r="L239" i="1"/>
  <c r="L238" i="1" s="1"/>
  <c r="M239" i="1"/>
  <c r="M238" i="1" s="1"/>
  <c r="N239" i="1"/>
  <c r="N238" i="1" s="1"/>
  <c r="O239" i="1"/>
  <c r="O238" i="1" s="1"/>
  <c r="Q239" i="1"/>
  <c r="Q238" i="1" s="1"/>
  <c r="F234" i="1"/>
  <c r="G234" i="1"/>
  <c r="H234" i="1"/>
  <c r="I234" i="1"/>
  <c r="J234" i="1"/>
  <c r="K234" i="1"/>
  <c r="L234" i="1"/>
  <c r="M234" i="1"/>
  <c r="N234" i="1"/>
  <c r="O234" i="1"/>
  <c r="Q234" i="1"/>
  <c r="F232" i="1"/>
  <c r="G232" i="1"/>
  <c r="H232" i="1"/>
  <c r="I232" i="1"/>
  <c r="J232" i="1"/>
  <c r="K232" i="1"/>
  <c r="L232" i="1"/>
  <c r="M232" i="1"/>
  <c r="N232" i="1"/>
  <c r="O232" i="1"/>
  <c r="Q232" i="1"/>
  <c r="F230" i="1"/>
  <c r="G230" i="1"/>
  <c r="H230" i="1"/>
  <c r="I230" i="1"/>
  <c r="J230" i="1"/>
  <c r="K230" i="1"/>
  <c r="L230" i="1"/>
  <c r="M230" i="1"/>
  <c r="N230" i="1"/>
  <c r="O230" i="1"/>
  <c r="Q230" i="1"/>
  <c r="F221" i="1"/>
  <c r="G221" i="1"/>
  <c r="H221" i="1"/>
  <c r="I221" i="1"/>
  <c r="J221" i="1"/>
  <c r="K221" i="1"/>
  <c r="L221" i="1"/>
  <c r="M221" i="1"/>
  <c r="N221" i="1"/>
  <c r="O221" i="1"/>
  <c r="Q221" i="1"/>
  <c r="F218" i="1"/>
  <c r="G218" i="1"/>
  <c r="H218" i="1"/>
  <c r="I218" i="1"/>
  <c r="J218" i="1"/>
  <c r="K218" i="1"/>
  <c r="L218" i="1"/>
  <c r="M218" i="1"/>
  <c r="N218" i="1"/>
  <c r="O218" i="1"/>
  <c r="Q218" i="1"/>
  <c r="F215" i="1"/>
  <c r="G215" i="1"/>
  <c r="H215" i="1"/>
  <c r="I215" i="1"/>
  <c r="J215" i="1"/>
  <c r="K215" i="1"/>
  <c r="L215" i="1"/>
  <c r="M215" i="1"/>
  <c r="N215" i="1"/>
  <c r="O215" i="1"/>
  <c r="Q215" i="1"/>
  <c r="F210" i="1"/>
  <c r="G210" i="1"/>
  <c r="H210" i="1"/>
  <c r="I210" i="1"/>
  <c r="J210" i="1"/>
  <c r="K210" i="1"/>
  <c r="L210" i="1"/>
  <c r="M210" i="1"/>
  <c r="N210" i="1"/>
  <c r="O210" i="1"/>
  <c r="Q210" i="1"/>
  <c r="F208" i="1"/>
  <c r="G208" i="1"/>
  <c r="H208" i="1"/>
  <c r="I208" i="1"/>
  <c r="J208" i="1"/>
  <c r="K208" i="1"/>
  <c r="L208" i="1"/>
  <c r="M208" i="1"/>
  <c r="N208" i="1"/>
  <c r="O208" i="1"/>
  <c r="Q208" i="1"/>
  <c r="F206" i="1"/>
  <c r="G206" i="1"/>
  <c r="H206" i="1"/>
  <c r="I206" i="1"/>
  <c r="J206" i="1"/>
  <c r="K206" i="1"/>
  <c r="L206" i="1"/>
  <c r="M206" i="1"/>
  <c r="N206" i="1"/>
  <c r="O206" i="1"/>
  <c r="Q206" i="1"/>
  <c r="F201" i="1"/>
  <c r="G201" i="1"/>
  <c r="H201" i="1"/>
  <c r="I201" i="1"/>
  <c r="J201" i="1"/>
  <c r="K201" i="1"/>
  <c r="L201" i="1"/>
  <c r="M201" i="1"/>
  <c r="N201" i="1"/>
  <c r="O201" i="1"/>
  <c r="Q201" i="1"/>
  <c r="F198" i="1"/>
  <c r="G198" i="1"/>
  <c r="H198" i="1"/>
  <c r="I198" i="1"/>
  <c r="J198" i="1"/>
  <c r="K198" i="1"/>
  <c r="L198" i="1"/>
  <c r="M198" i="1"/>
  <c r="N198" i="1"/>
  <c r="O198" i="1"/>
  <c r="Q198" i="1"/>
  <c r="F195" i="1"/>
  <c r="G195" i="1"/>
  <c r="H195" i="1"/>
  <c r="I195" i="1"/>
  <c r="J195" i="1"/>
  <c r="K195" i="1"/>
  <c r="L195" i="1"/>
  <c r="M195" i="1"/>
  <c r="N195" i="1"/>
  <c r="O195" i="1"/>
  <c r="Q195" i="1"/>
  <c r="F192" i="1"/>
  <c r="G192" i="1"/>
  <c r="H192" i="1"/>
  <c r="I192" i="1"/>
  <c r="J192" i="1"/>
  <c r="K192" i="1"/>
  <c r="L192" i="1"/>
  <c r="M192" i="1"/>
  <c r="N192" i="1"/>
  <c r="O192" i="1"/>
  <c r="Q192" i="1"/>
  <c r="F187" i="1"/>
  <c r="G187" i="1"/>
  <c r="H187" i="1"/>
  <c r="I187" i="1"/>
  <c r="J187" i="1"/>
  <c r="K187" i="1"/>
  <c r="L187" i="1"/>
  <c r="M187" i="1"/>
  <c r="N187" i="1"/>
  <c r="O187" i="1"/>
  <c r="Q187" i="1"/>
  <c r="F182" i="1"/>
  <c r="F181" i="1" s="1"/>
  <c r="G182" i="1"/>
  <c r="G181" i="1" s="1"/>
  <c r="H182" i="1"/>
  <c r="H181" i="1" s="1"/>
  <c r="I182" i="1"/>
  <c r="I181" i="1" s="1"/>
  <c r="J182" i="1"/>
  <c r="J181" i="1" s="1"/>
  <c r="K182" i="1"/>
  <c r="K181" i="1" s="1"/>
  <c r="L182" i="1"/>
  <c r="L181" i="1" s="1"/>
  <c r="M182" i="1"/>
  <c r="M181" i="1" s="1"/>
  <c r="N182" i="1"/>
  <c r="N181" i="1" s="1"/>
  <c r="O182" i="1"/>
  <c r="O181" i="1" s="1"/>
  <c r="Q182" i="1"/>
  <c r="Q181" i="1" s="1"/>
  <c r="F169" i="1"/>
  <c r="G169" i="1"/>
  <c r="H169" i="1"/>
  <c r="I169" i="1"/>
  <c r="J169" i="1"/>
  <c r="K169" i="1"/>
  <c r="L169" i="1"/>
  <c r="M169" i="1"/>
  <c r="N169" i="1"/>
  <c r="O169" i="1"/>
  <c r="Q169" i="1"/>
  <c r="F166" i="1"/>
  <c r="G166" i="1"/>
  <c r="H166" i="1"/>
  <c r="I166" i="1"/>
  <c r="J166" i="1"/>
  <c r="K166" i="1"/>
  <c r="L166" i="1"/>
  <c r="M166" i="1"/>
  <c r="N166" i="1"/>
  <c r="O166" i="1"/>
  <c r="Q166" i="1"/>
  <c r="F162" i="1"/>
  <c r="G162" i="1"/>
  <c r="H162" i="1"/>
  <c r="I162" i="1"/>
  <c r="J162" i="1"/>
  <c r="K162" i="1"/>
  <c r="L162" i="1"/>
  <c r="M162" i="1"/>
  <c r="N162" i="1"/>
  <c r="O162" i="1"/>
  <c r="Q162" i="1"/>
  <c r="F159" i="1"/>
  <c r="G159" i="1"/>
  <c r="H159" i="1"/>
  <c r="I159" i="1"/>
  <c r="J159" i="1"/>
  <c r="K159" i="1"/>
  <c r="L159" i="1"/>
  <c r="M159" i="1"/>
  <c r="N159" i="1"/>
  <c r="O159" i="1"/>
  <c r="Q159" i="1"/>
  <c r="F156" i="1"/>
  <c r="G156" i="1"/>
  <c r="H156" i="1"/>
  <c r="I156" i="1"/>
  <c r="J156" i="1"/>
  <c r="K156" i="1"/>
  <c r="L156" i="1"/>
  <c r="M156" i="1"/>
  <c r="N156" i="1"/>
  <c r="O156" i="1"/>
  <c r="Q156" i="1"/>
  <c r="Q153" i="1"/>
  <c r="Q149" i="1"/>
  <c r="Q145" i="1"/>
  <c r="Q139" i="1"/>
  <c r="Q137" i="1"/>
  <c r="Q131" i="1"/>
  <c r="Q126" i="1"/>
  <c r="Q122" i="1"/>
  <c r="Q120" i="1" s="1"/>
  <c r="Q116" i="1"/>
  <c r="Q114" i="1"/>
  <c r="Q111" i="1"/>
  <c r="Q105" i="1"/>
  <c r="Q86" i="1"/>
  <c r="Q82" i="1"/>
  <c r="Q73" i="1"/>
  <c r="Q69" i="1"/>
  <c r="Q66" i="1"/>
  <c r="Q63" i="1"/>
  <c r="Q54" i="1"/>
  <c r="Q48" i="1"/>
  <c r="Q44" i="1"/>
  <c r="Q42" i="1" s="1"/>
  <c r="Q39" i="1"/>
  <c r="Q36" i="1"/>
  <c r="Q31" i="1"/>
  <c r="Q30" i="1" s="1"/>
  <c r="Q28" i="1"/>
  <c r="Q26" i="1"/>
  <c r="Q24" i="1"/>
  <c r="Q22" i="1"/>
  <c r="Q19" i="1"/>
  <c r="Q17" i="1"/>
  <c r="M283" i="1" l="1"/>
  <c r="M282" i="1" s="1"/>
  <c r="M281" i="1" s="1"/>
  <c r="O283" i="1"/>
  <c r="O282" i="1" s="1"/>
  <c r="O281" i="1" s="1"/>
  <c r="Q283" i="1"/>
  <c r="Q282" i="1" s="1"/>
  <c r="Q281" i="1" s="1"/>
  <c r="G265" i="1"/>
  <c r="G264" i="1" s="1"/>
  <c r="G263" i="1" s="1"/>
  <c r="M161" i="1"/>
  <c r="L214" i="1"/>
  <c r="F229" i="1"/>
  <c r="F228" i="1" s="1"/>
  <c r="F227" i="1" s="1"/>
  <c r="F226" i="1" s="1"/>
  <c r="F242" i="1" s="1"/>
  <c r="Q16" i="1"/>
  <c r="M214" i="1"/>
  <c r="O229" i="1"/>
  <c r="O228" i="1" s="1"/>
  <c r="O227" i="1" s="1"/>
  <c r="O226" i="1" s="1"/>
  <c r="O242" i="1" s="1"/>
  <c r="Q246" i="1"/>
  <c r="Q245" i="1" s="1"/>
  <c r="L246" i="1"/>
  <c r="L261" i="1" s="1"/>
  <c r="N265" i="1"/>
  <c r="N279" i="1" s="1"/>
  <c r="F265" i="1"/>
  <c r="F279" i="1" s="1"/>
  <c r="M205" i="1"/>
  <c r="M204" i="1" s="1"/>
  <c r="G214" i="1"/>
  <c r="F214" i="1"/>
  <c r="F246" i="1"/>
  <c r="F245" i="1" s="1"/>
  <c r="F244" i="1" s="1"/>
  <c r="M265" i="1"/>
  <c r="M264" i="1" s="1"/>
  <c r="M263" i="1" s="1"/>
  <c r="F205" i="1"/>
  <c r="F204" i="1" s="1"/>
  <c r="Q229" i="1"/>
  <c r="Q228" i="1" s="1"/>
  <c r="Q227" i="1" s="1"/>
  <c r="Q226" i="1" s="1"/>
  <c r="Q242" i="1" s="1"/>
  <c r="M246" i="1"/>
  <c r="M245" i="1" s="1"/>
  <c r="M244" i="1" s="1"/>
  <c r="F161" i="1"/>
  <c r="Q265" i="1"/>
  <c r="Q279" i="1" s="1"/>
  <c r="L265" i="1"/>
  <c r="L264" i="1" s="1"/>
  <c r="L263" i="1" s="1"/>
  <c r="Q35" i="1"/>
  <c r="M186" i="1"/>
  <c r="L205" i="1"/>
  <c r="L204" i="1" s="1"/>
  <c r="Q214" i="1"/>
  <c r="N229" i="1"/>
  <c r="N228" i="1" s="1"/>
  <c r="N227" i="1" s="1"/>
  <c r="N226" i="1" s="1"/>
  <c r="N242" i="1" s="1"/>
  <c r="G246" i="1"/>
  <c r="G261" i="1" s="1"/>
  <c r="F293" i="1"/>
  <c r="N293" i="1"/>
  <c r="J293" i="1"/>
  <c r="Q113" i="1"/>
  <c r="L283" i="1"/>
  <c r="L282" i="1" s="1"/>
  <c r="L281" i="1" s="1"/>
  <c r="O293" i="1"/>
  <c r="Q97" i="1"/>
  <c r="K293" i="1"/>
  <c r="M293" i="1"/>
  <c r="Q293" i="1"/>
  <c r="I293" i="1"/>
  <c r="L186" i="1"/>
  <c r="G283" i="1"/>
  <c r="G282" i="1" s="1"/>
  <c r="G281" i="1" s="1"/>
  <c r="Q144" i="1"/>
  <c r="H161" i="1"/>
  <c r="K205" i="1"/>
  <c r="K204" i="1" s="1"/>
  <c r="G279" i="1"/>
  <c r="L293" i="1"/>
  <c r="H283" i="1"/>
  <c r="H282" i="1" s="1"/>
  <c r="H281" i="1" s="1"/>
  <c r="H293" i="1"/>
  <c r="G161" i="1"/>
  <c r="G293" i="1"/>
  <c r="L161" i="1"/>
  <c r="G205" i="1"/>
  <c r="G204" i="1" s="1"/>
  <c r="I205" i="1"/>
  <c r="I204" i="1" s="1"/>
  <c r="G229" i="1"/>
  <c r="G228" i="1" s="1"/>
  <c r="G227" i="1" s="1"/>
  <c r="G226" i="1" s="1"/>
  <c r="G242" i="1" s="1"/>
  <c r="H246" i="1"/>
  <c r="H261" i="1" s="1"/>
  <c r="I161" i="1"/>
  <c r="H205" i="1"/>
  <c r="H204" i="1" s="1"/>
  <c r="K246" i="1"/>
  <c r="K261" i="1" s="1"/>
  <c r="F283" i="1"/>
  <c r="F282" i="1" s="1"/>
  <c r="F281" i="1" s="1"/>
  <c r="I283" i="1"/>
  <c r="I282" i="1" s="1"/>
  <c r="I281" i="1" s="1"/>
  <c r="K283" i="1"/>
  <c r="K282" i="1" s="1"/>
  <c r="K281" i="1" s="1"/>
  <c r="J283" i="1"/>
  <c r="J282" i="1" s="1"/>
  <c r="J281" i="1" s="1"/>
  <c r="I265" i="1"/>
  <c r="O265" i="1"/>
  <c r="H265" i="1"/>
  <c r="K265" i="1"/>
  <c r="J265" i="1"/>
  <c r="O246" i="1"/>
  <c r="N246" i="1"/>
  <c r="J246" i="1"/>
  <c r="I246" i="1"/>
  <c r="M229" i="1"/>
  <c r="M228" i="1" s="1"/>
  <c r="M227" i="1" s="1"/>
  <c r="M226" i="1" s="1"/>
  <c r="M242" i="1" s="1"/>
  <c r="L229" i="1"/>
  <c r="L228" i="1" s="1"/>
  <c r="L227" i="1" s="1"/>
  <c r="L226" i="1" s="1"/>
  <c r="L242" i="1" s="1"/>
  <c r="K229" i="1"/>
  <c r="K228" i="1" s="1"/>
  <c r="K227" i="1" s="1"/>
  <c r="K226" i="1" s="1"/>
  <c r="K242" i="1" s="1"/>
  <c r="J229" i="1"/>
  <c r="J228" i="1" s="1"/>
  <c r="J227" i="1" s="1"/>
  <c r="J226" i="1" s="1"/>
  <c r="J242" i="1" s="1"/>
  <c r="I229" i="1"/>
  <c r="I228" i="1" s="1"/>
  <c r="I227" i="1" s="1"/>
  <c r="I226" i="1" s="1"/>
  <c r="I242" i="1" s="1"/>
  <c r="H229" i="1"/>
  <c r="H228" i="1" s="1"/>
  <c r="H227" i="1" s="1"/>
  <c r="H226" i="1" s="1"/>
  <c r="H242" i="1" s="1"/>
  <c r="O214" i="1"/>
  <c r="N214" i="1"/>
  <c r="K214" i="1"/>
  <c r="J214" i="1"/>
  <c r="I214" i="1"/>
  <c r="H214" i="1"/>
  <c r="J205" i="1"/>
  <c r="J204" i="1" s="1"/>
  <c r="Q205" i="1"/>
  <c r="Q204" i="1" s="1"/>
  <c r="O205" i="1"/>
  <c r="O204" i="1" s="1"/>
  <c r="N205" i="1"/>
  <c r="N204" i="1" s="1"/>
  <c r="F186" i="1"/>
  <c r="G186" i="1"/>
  <c r="K186" i="1"/>
  <c r="J186" i="1"/>
  <c r="O186" i="1"/>
  <c r="I186" i="1"/>
  <c r="H186" i="1"/>
  <c r="Q186" i="1"/>
  <c r="N186" i="1"/>
  <c r="Q161" i="1"/>
  <c r="O161" i="1"/>
  <c r="N161" i="1"/>
  <c r="K161" i="1"/>
  <c r="J161" i="1"/>
  <c r="L203" i="1" l="1"/>
  <c r="F203" i="1"/>
  <c r="N264" i="1"/>
  <c r="N263" i="1" s="1"/>
  <c r="G203" i="1"/>
  <c r="L245" i="1"/>
  <c r="L244" i="1" s="1"/>
  <c r="F261" i="1"/>
  <c r="L279" i="1"/>
  <c r="Q203" i="1"/>
  <c r="G245" i="1"/>
  <c r="G244" i="1" s="1"/>
  <c r="M279" i="1"/>
  <c r="Q15" i="1"/>
  <c r="F264" i="1"/>
  <c r="F263" i="1" s="1"/>
  <c r="M261" i="1"/>
  <c r="M203" i="1"/>
  <c r="Q264" i="1"/>
  <c r="Q263" i="1" s="1"/>
  <c r="Q119" i="1"/>
  <c r="Q53" i="1"/>
  <c r="I203" i="1"/>
  <c r="J245" i="1"/>
  <c r="J244" i="1" s="1"/>
  <c r="J261" i="1"/>
  <c r="H203" i="1"/>
  <c r="N203" i="1"/>
  <c r="I245" i="1"/>
  <c r="I244" i="1" s="1"/>
  <c r="I261" i="1"/>
  <c r="N245" i="1"/>
  <c r="N244" i="1" s="1"/>
  <c r="N261" i="1"/>
  <c r="K264" i="1"/>
  <c r="K263" i="1" s="1"/>
  <c r="K279" i="1"/>
  <c r="O264" i="1"/>
  <c r="O263" i="1" s="1"/>
  <c r="O279" i="1"/>
  <c r="K245" i="1"/>
  <c r="K244" i="1" s="1"/>
  <c r="H264" i="1"/>
  <c r="H263" i="1" s="1"/>
  <c r="H279" i="1"/>
  <c r="O203" i="1"/>
  <c r="Q244" i="1"/>
  <c r="Q261" i="1"/>
  <c r="O245" i="1"/>
  <c r="O244" i="1" s="1"/>
  <c r="O261" i="1"/>
  <c r="H245" i="1"/>
  <c r="H244" i="1" s="1"/>
  <c r="I264" i="1"/>
  <c r="I263" i="1" s="1"/>
  <c r="I279" i="1"/>
  <c r="J203" i="1"/>
  <c r="K203" i="1"/>
  <c r="O153" i="1"/>
  <c r="O149" i="1"/>
  <c r="O145" i="1"/>
  <c r="O139" i="1"/>
  <c r="O137" i="1"/>
  <c r="O131" i="1"/>
  <c r="O126" i="1"/>
  <c r="O122" i="1"/>
  <c r="O120" i="1" s="1"/>
  <c r="O116" i="1"/>
  <c r="O114" i="1"/>
  <c r="O111" i="1"/>
  <c r="O108" i="1"/>
  <c r="O105" i="1" s="1"/>
  <c r="O86" i="1"/>
  <c r="O82" i="1"/>
  <c r="O73" i="1"/>
  <c r="O69" i="1"/>
  <c r="O67" i="1"/>
  <c r="O63" i="1"/>
  <c r="O54" i="1"/>
  <c r="O48" i="1"/>
  <c r="O44" i="1"/>
  <c r="O42" i="1" s="1"/>
  <c r="O39" i="1"/>
  <c r="O36" i="1"/>
  <c r="O31" i="1"/>
  <c r="O30" i="1" s="1"/>
  <c r="O28" i="1"/>
  <c r="O26" i="1"/>
  <c r="O24" i="1"/>
  <c r="O22" i="1"/>
  <c r="O19" i="1"/>
  <c r="O17" i="1"/>
  <c r="O66" i="1" l="1"/>
  <c r="R67" i="1"/>
  <c r="Q14" i="1"/>
  <c r="Q13" i="1" s="1"/>
  <c r="Q12" i="1" s="1"/>
  <c r="Q224" i="1"/>
  <c r="O35" i="1"/>
  <c r="O97" i="1"/>
  <c r="O16" i="1"/>
  <c r="O144" i="1"/>
  <c r="O113" i="1"/>
  <c r="Q295" i="1" l="1"/>
  <c r="O15" i="1"/>
  <c r="O119" i="1"/>
  <c r="O53" i="1"/>
  <c r="O224" i="1" l="1"/>
  <c r="O14" i="1"/>
  <c r="O13" i="1" s="1"/>
  <c r="O295" i="1" s="1"/>
  <c r="N153" i="1"/>
  <c r="N149" i="1"/>
  <c r="N145" i="1"/>
  <c r="N139" i="1"/>
  <c r="N137" i="1"/>
  <c r="N131" i="1"/>
  <c r="N126" i="1"/>
  <c r="N122" i="1"/>
  <c r="N120" i="1" s="1"/>
  <c r="N116" i="1"/>
  <c r="N114" i="1"/>
  <c r="N111" i="1"/>
  <c r="N105" i="1"/>
  <c r="N86" i="1"/>
  <c r="N82" i="1"/>
  <c r="N73" i="1"/>
  <c r="N69" i="1"/>
  <c r="N66" i="1"/>
  <c r="N63" i="1"/>
  <c r="N54" i="1"/>
  <c r="N48" i="1"/>
  <c r="N44" i="1"/>
  <c r="N42" i="1" s="1"/>
  <c r="N39" i="1"/>
  <c r="N36" i="1"/>
  <c r="N31" i="1"/>
  <c r="N30" i="1" s="1"/>
  <c r="N28" i="1"/>
  <c r="N26" i="1"/>
  <c r="N24" i="1"/>
  <c r="N22" i="1"/>
  <c r="N19" i="1"/>
  <c r="N17" i="1"/>
  <c r="O12" i="1" l="1"/>
  <c r="O9" i="1" s="1"/>
  <c r="N113" i="1"/>
  <c r="N35" i="1"/>
  <c r="N16" i="1"/>
  <c r="N144" i="1"/>
  <c r="N97" i="1"/>
  <c r="N53" i="1" l="1"/>
  <c r="N15" i="1"/>
  <c r="N119" i="1"/>
  <c r="R208" i="1"/>
  <c r="R287" i="1"/>
  <c r="R284" i="1" s="1"/>
  <c r="R269" i="1"/>
  <c r="R250" i="1"/>
  <c r="R239" i="1"/>
  <c r="R238" i="1" s="1"/>
  <c r="R230" i="1"/>
  <c r="R206" i="1"/>
  <c r="R201" i="1"/>
  <c r="R159" i="1"/>
  <c r="R24" i="1"/>
  <c r="R166" i="1" l="1"/>
  <c r="R192" i="1"/>
  <c r="N14" i="1"/>
  <c r="N13" i="1" s="1"/>
  <c r="N295" i="1" s="1"/>
  <c r="R205" i="1"/>
  <c r="R156" i="1"/>
  <c r="R195" i="1"/>
  <c r="R198" i="1"/>
  <c r="R187" i="1"/>
  <c r="R210" i="1"/>
  <c r="R252" i="1"/>
  <c r="R289" i="1"/>
  <c r="R283" i="1" s="1"/>
  <c r="R282" i="1" s="1"/>
  <c r="R281" i="1" s="1"/>
  <c r="R162" i="1"/>
  <c r="R182" i="1"/>
  <c r="R181" i="1" s="1"/>
  <c r="R218" i="1"/>
  <c r="R267" i="1"/>
  <c r="R266" i="1" s="1"/>
  <c r="N224" i="1"/>
  <c r="R169" i="1"/>
  <c r="R234" i="1"/>
  <c r="R215" i="1"/>
  <c r="R221" i="1"/>
  <c r="R248" i="1"/>
  <c r="R247" i="1" s="1"/>
  <c r="R257" i="1"/>
  <c r="R256" i="1" s="1"/>
  <c r="R271" i="1"/>
  <c r="R22" i="1"/>
  <c r="R161" i="1" l="1"/>
  <c r="R293" i="1"/>
  <c r="R204" i="1"/>
  <c r="R186" i="1"/>
  <c r="R246" i="1"/>
  <c r="R261" i="1" s="1"/>
  <c r="R265" i="1"/>
  <c r="R214" i="1"/>
  <c r="N12" i="1"/>
  <c r="N9" i="1" s="1"/>
  <c r="E234" i="1"/>
  <c r="R203" i="1" l="1"/>
  <c r="R245" i="1"/>
  <c r="R244" i="1" s="1"/>
  <c r="E276" i="1" l="1"/>
  <c r="E275" i="1" s="1"/>
  <c r="E218" i="1"/>
  <c r="E215" i="1"/>
  <c r="K82" i="1"/>
  <c r="I82" i="1"/>
  <c r="J86" i="1"/>
  <c r="E86" i="1"/>
  <c r="E111" i="1"/>
  <c r="I105" i="1"/>
  <c r="F105" i="1"/>
  <c r="G105" i="1"/>
  <c r="H105" i="1"/>
  <c r="K105" i="1"/>
  <c r="L105" i="1"/>
  <c r="M105" i="1"/>
  <c r="E105" i="1"/>
  <c r="E97" i="1" l="1"/>
  <c r="F153" i="1"/>
  <c r="G153" i="1"/>
  <c r="H153" i="1"/>
  <c r="I153" i="1"/>
  <c r="J153" i="1"/>
  <c r="K153" i="1"/>
  <c r="L153" i="1"/>
  <c r="M153" i="1"/>
  <c r="F149" i="1"/>
  <c r="G149" i="1"/>
  <c r="H149" i="1"/>
  <c r="I149" i="1"/>
  <c r="J149" i="1"/>
  <c r="K149" i="1"/>
  <c r="L149" i="1"/>
  <c r="M149" i="1"/>
  <c r="F145" i="1"/>
  <c r="G145" i="1"/>
  <c r="H145" i="1"/>
  <c r="I145" i="1"/>
  <c r="J145" i="1"/>
  <c r="K145" i="1"/>
  <c r="L145" i="1"/>
  <c r="M145" i="1"/>
  <c r="F139" i="1"/>
  <c r="G139" i="1"/>
  <c r="H139" i="1"/>
  <c r="I139" i="1"/>
  <c r="J139" i="1"/>
  <c r="K139" i="1"/>
  <c r="L139" i="1"/>
  <c r="M139" i="1"/>
  <c r="F137" i="1"/>
  <c r="G137" i="1"/>
  <c r="H137" i="1"/>
  <c r="I137" i="1"/>
  <c r="J137" i="1"/>
  <c r="K137" i="1"/>
  <c r="L137" i="1"/>
  <c r="M137" i="1"/>
  <c r="F131" i="1"/>
  <c r="G131" i="1"/>
  <c r="H131" i="1"/>
  <c r="I131" i="1"/>
  <c r="J131" i="1"/>
  <c r="K131" i="1"/>
  <c r="L131" i="1"/>
  <c r="M131" i="1"/>
  <c r="F126" i="1"/>
  <c r="G126" i="1"/>
  <c r="H126" i="1"/>
  <c r="I126" i="1"/>
  <c r="J126" i="1"/>
  <c r="K126" i="1"/>
  <c r="L126" i="1"/>
  <c r="M126" i="1"/>
  <c r="F122" i="1"/>
  <c r="F120" i="1" s="1"/>
  <c r="G122" i="1"/>
  <c r="G120" i="1" s="1"/>
  <c r="H122" i="1"/>
  <c r="H120" i="1" s="1"/>
  <c r="I122" i="1"/>
  <c r="I120" i="1" s="1"/>
  <c r="J122" i="1"/>
  <c r="J120" i="1" s="1"/>
  <c r="K122" i="1"/>
  <c r="K120" i="1" s="1"/>
  <c r="L122" i="1"/>
  <c r="L120" i="1" s="1"/>
  <c r="M122" i="1"/>
  <c r="M120" i="1" s="1"/>
  <c r="F116" i="1"/>
  <c r="G116" i="1"/>
  <c r="H116" i="1"/>
  <c r="I116" i="1"/>
  <c r="J116" i="1"/>
  <c r="K116" i="1"/>
  <c r="L116" i="1"/>
  <c r="M116" i="1"/>
  <c r="F114" i="1"/>
  <c r="G114" i="1"/>
  <c r="H114" i="1"/>
  <c r="I114" i="1"/>
  <c r="J114" i="1"/>
  <c r="K114" i="1"/>
  <c r="L114" i="1"/>
  <c r="M114" i="1"/>
  <c r="F111" i="1"/>
  <c r="F97" i="1" s="1"/>
  <c r="G111" i="1"/>
  <c r="G97" i="1" s="1"/>
  <c r="H111" i="1"/>
  <c r="H97" i="1" s="1"/>
  <c r="I111" i="1"/>
  <c r="I97" i="1" s="1"/>
  <c r="J111" i="1"/>
  <c r="K111" i="1"/>
  <c r="K97" i="1" s="1"/>
  <c r="L111" i="1"/>
  <c r="L97" i="1" s="1"/>
  <c r="M111" i="1"/>
  <c r="M97" i="1" s="1"/>
  <c r="F86" i="1"/>
  <c r="G86" i="1"/>
  <c r="H86" i="1"/>
  <c r="I86" i="1"/>
  <c r="K86" i="1"/>
  <c r="L86" i="1"/>
  <c r="M86" i="1"/>
  <c r="F82" i="1"/>
  <c r="G82" i="1"/>
  <c r="H82" i="1"/>
  <c r="J82" i="1"/>
  <c r="L82" i="1"/>
  <c r="M82" i="1"/>
  <c r="M73" i="1"/>
  <c r="F73" i="1"/>
  <c r="G73" i="1"/>
  <c r="H73" i="1"/>
  <c r="I73" i="1"/>
  <c r="J73" i="1"/>
  <c r="K73" i="1"/>
  <c r="L73" i="1"/>
  <c r="F69" i="1"/>
  <c r="G69" i="1"/>
  <c r="H69" i="1"/>
  <c r="I69" i="1"/>
  <c r="J69" i="1"/>
  <c r="K69" i="1"/>
  <c r="L69" i="1"/>
  <c r="M69" i="1"/>
  <c r="F66" i="1"/>
  <c r="G66" i="1"/>
  <c r="H66" i="1"/>
  <c r="I66" i="1"/>
  <c r="J66" i="1"/>
  <c r="K66" i="1"/>
  <c r="L66" i="1"/>
  <c r="M66" i="1"/>
  <c r="F63" i="1"/>
  <c r="G63" i="1"/>
  <c r="H63" i="1"/>
  <c r="I63" i="1"/>
  <c r="J63" i="1"/>
  <c r="K63" i="1"/>
  <c r="L63" i="1"/>
  <c r="M63" i="1"/>
  <c r="F54" i="1"/>
  <c r="G54" i="1"/>
  <c r="H54" i="1"/>
  <c r="I54" i="1"/>
  <c r="J54" i="1"/>
  <c r="K54" i="1"/>
  <c r="L54" i="1"/>
  <c r="M54" i="1"/>
  <c r="F48" i="1"/>
  <c r="G48" i="1"/>
  <c r="H48" i="1"/>
  <c r="I48" i="1"/>
  <c r="J48" i="1"/>
  <c r="K48" i="1"/>
  <c r="L48" i="1"/>
  <c r="M48" i="1"/>
  <c r="F44" i="1"/>
  <c r="F42" i="1" s="1"/>
  <c r="G44" i="1"/>
  <c r="G42" i="1" s="1"/>
  <c r="H44" i="1"/>
  <c r="H42" i="1" s="1"/>
  <c r="I44" i="1"/>
  <c r="I42" i="1" s="1"/>
  <c r="J44" i="1"/>
  <c r="J42" i="1" s="1"/>
  <c r="K44" i="1"/>
  <c r="K42" i="1" s="1"/>
  <c r="L44" i="1"/>
  <c r="L42" i="1" s="1"/>
  <c r="M44" i="1"/>
  <c r="M42" i="1" s="1"/>
  <c r="F39" i="1"/>
  <c r="G39" i="1"/>
  <c r="H39" i="1"/>
  <c r="I39" i="1"/>
  <c r="J39" i="1"/>
  <c r="K39" i="1"/>
  <c r="L39" i="1"/>
  <c r="M39" i="1"/>
  <c r="F36" i="1"/>
  <c r="G36" i="1"/>
  <c r="H36" i="1"/>
  <c r="I36" i="1"/>
  <c r="J36" i="1"/>
  <c r="K36" i="1"/>
  <c r="L36" i="1"/>
  <c r="M36" i="1"/>
  <c r="E289" i="1"/>
  <c r="E287" i="1"/>
  <c r="E285" i="1"/>
  <c r="E284" i="1" s="1"/>
  <c r="E271" i="1"/>
  <c r="E269" i="1"/>
  <c r="E267" i="1"/>
  <c r="E266" i="1" s="1"/>
  <c r="E257" i="1"/>
  <c r="E256" i="1" s="1"/>
  <c r="E252" i="1"/>
  <c r="E250" i="1"/>
  <c r="E239" i="1"/>
  <c r="E238" i="1" s="1"/>
  <c r="R232" i="1"/>
  <c r="R229" i="1" s="1"/>
  <c r="R228" i="1" s="1"/>
  <c r="R227" i="1" s="1"/>
  <c r="R226" i="1" s="1"/>
  <c r="R242" i="1" s="1"/>
  <c r="E232" i="1"/>
  <c r="E230" i="1"/>
  <c r="E221" i="1"/>
  <c r="E210" i="1"/>
  <c r="E208" i="1"/>
  <c r="E206" i="1"/>
  <c r="E201" i="1"/>
  <c r="E198" i="1"/>
  <c r="E195" i="1"/>
  <c r="E192" i="1"/>
  <c r="E187" i="1"/>
  <c r="E182" i="1"/>
  <c r="E181" i="1" s="1"/>
  <c r="E169" i="1"/>
  <c r="E166" i="1"/>
  <c r="E162" i="1"/>
  <c r="E159" i="1"/>
  <c r="E156" i="1"/>
  <c r="E153" i="1"/>
  <c r="E149" i="1"/>
  <c r="E145" i="1"/>
  <c r="E139" i="1"/>
  <c r="R137" i="1"/>
  <c r="E137" i="1"/>
  <c r="E131" i="1"/>
  <c r="E126" i="1"/>
  <c r="E122" i="1"/>
  <c r="E120" i="1" s="1"/>
  <c r="E116" i="1"/>
  <c r="E114" i="1"/>
  <c r="J277" i="1"/>
  <c r="J108" i="1"/>
  <c r="R108" i="1" s="1"/>
  <c r="E82" i="1"/>
  <c r="E73" i="1"/>
  <c r="E69" i="1"/>
  <c r="E66" i="1"/>
  <c r="E63" i="1"/>
  <c r="E54" i="1"/>
  <c r="E48" i="1"/>
  <c r="E44" i="1"/>
  <c r="E42" i="1" s="1"/>
  <c r="E39" i="1"/>
  <c r="E36" i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R28" i="1"/>
  <c r="M28" i="1"/>
  <c r="L28" i="1"/>
  <c r="K28" i="1"/>
  <c r="J28" i="1"/>
  <c r="I28" i="1"/>
  <c r="H28" i="1"/>
  <c r="G28" i="1"/>
  <c r="F28" i="1"/>
  <c r="E28" i="1"/>
  <c r="M26" i="1"/>
  <c r="L26" i="1"/>
  <c r="K26" i="1"/>
  <c r="J26" i="1"/>
  <c r="I26" i="1"/>
  <c r="H26" i="1"/>
  <c r="G26" i="1"/>
  <c r="F26" i="1"/>
  <c r="E26" i="1"/>
  <c r="M24" i="1"/>
  <c r="L24" i="1"/>
  <c r="K24" i="1"/>
  <c r="J24" i="1"/>
  <c r="I24" i="1"/>
  <c r="H24" i="1"/>
  <c r="G24" i="1"/>
  <c r="F24" i="1"/>
  <c r="E24" i="1"/>
  <c r="M22" i="1"/>
  <c r="L22" i="1"/>
  <c r="K22" i="1"/>
  <c r="J22" i="1"/>
  <c r="I22" i="1"/>
  <c r="H22" i="1"/>
  <c r="G22" i="1"/>
  <c r="F22" i="1"/>
  <c r="E22" i="1"/>
  <c r="M19" i="1"/>
  <c r="L19" i="1"/>
  <c r="K19" i="1"/>
  <c r="J19" i="1"/>
  <c r="I19" i="1"/>
  <c r="H19" i="1"/>
  <c r="G19" i="1"/>
  <c r="F19" i="1"/>
  <c r="E19" i="1"/>
  <c r="R17" i="1"/>
  <c r="M17" i="1"/>
  <c r="L17" i="1"/>
  <c r="K17" i="1"/>
  <c r="J17" i="1"/>
  <c r="I17" i="1"/>
  <c r="H17" i="1"/>
  <c r="G17" i="1"/>
  <c r="F17" i="1"/>
  <c r="E17" i="1"/>
  <c r="R277" i="1" l="1"/>
  <c r="R276" i="1" s="1"/>
  <c r="R275" i="1" s="1"/>
  <c r="J276" i="1"/>
  <c r="J275" i="1" s="1"/>
  <c r="E265" i="1"/>
  <c r="E264" i="1" s="1"/>
  <c r="E263" i="1" s="1"/>
  <c r="E161" i="1"/>
  <c r="J105" i="1"/>
  <c r="J97" i="1" s="1"/>
  <c r="L35" i="1"/>
  <c r="H35" i="1"/>
  <c r="H113" i="1"/>
  <c r="H53" i="1" s="1"/>
  <c r="R66" i="1"/>
  <c r="R69" i="1"/>
  <c r="J35" i="1"/>
  <c r="F35" i="1"/>
  <c r="R63" i="1"/>
  <c r="L113" i="1"/>
  <c r="E35" i="1"/>
  <c r="R153" i="1"/>
  <c r="K35" i="1"/>
  <c r="I35" i="1"/>
  <c r="R111" i="1"/>
  <c r="R145" i="1"/>
  <c r="E205" i="1"/>
  <c r="E204" i="1" s="1"/>
  <c r="R122" i="1"/>
  <c r="E186" i="1"/>
  <c r="G35" i="1"/>
  <c r="G16" i="1"/>
  <c r="E113" i="1"/>
  <c r="R131" i="1"/>
  <c r="R114" i="1"/>
  <c r="K144" i="1"/>
  <c r="G144" i="1"/>
  <c r="R36" i="1"/>
  <c r="M35" i="1"/>
  <c r="J113" i="1"/>
  <c r="F113" i="1"/>
  <c r="R82" i="1"/>
  <c r="L16" i="1"/>
  <c r="R39" i="1"/>
  <c r="R44" i="1"/>
  <c r="R42" i="1" s="1"/>
  <c r="R116" i="1"/>
  <c r="R126" i="1"/>
  <c r="E144" i="1"/>
  <c r="R149" i="1"/>
  <c r="E214" i="1"/>
  <c r="H144" i="1"/>
  <c r="R73" i="1"/>
  <c r="R19" i="1"/>
  <c r="K16" i="1"/>
  <c r="R31" i="1"/>
  <c r="R86" i="1"/>
  <c r="R139" i="1"/>
  <c r="E229" i="1"/>
  <c r="E228" i="1" s="1"/>
  <c r="E227" i="1" s="1"/>
  <c r="E226" i="1" s="1"/>
  <c r="E242" i="1" s="1"/>
  <c r="L144" i="1"/>
  <c r="J144" i="1"/>
  <c r="F144" i="1"/>
  <c r="M144" i="1"/>
  <c r="I144" i="1"/>
  <c r="K113" i="1"/>
  <c r="G113" i="1"/>
  <c r="M113" i="1"/>
  <c r="I113" i="1"/>
  <c r="H16" i="1"/>
  <c r="F16" i="1"/>
  <c r="J16" i="1"/>
  <c r="E16" i="1"/>
  <c r="I16" i="1"/>
  <c r="M16" i="1"/>
  <c r="R48" i="1"/>
  <c r="E248" i="1"/>
  <c r="E247" i="1" s="1"/>
  <c r="E246" i="1" s="1"/>
  <c r="R54" i="1"/>
  <c r="E283" i="1"/>
  <c r="E282" i="1" s="1"/>
  <c r="E281" i="1" s="1"/>
  <c r="E293" i="1"/>
  <c r="J264" i="1" l="1"/>
  <c r="J263" i="1" s="1"/>
  <c r="J279" i="1"/>
  <c r="R264" i="1"/>
  <c r="R263" i="1" s="1"/>
  <c r="R279" i="1"/>
  <c r="E279" i="1"/>
  <c r="E15" i="1"/>
  <c r="E119" i="1"/>
  <c r="H119" i="1"/>
  <c r="R105" i="1"/>
  <c r="R97" i="1" s="1"/>
  <c r="F15" i="1"/>
  <c r="H15" i="1"/>
  <c r="R30" i="1"/>
  <c r="L15" i="1"/>
  <c r="R113" i="1"/>
  <c r="R120" i="1"/>
  <c r="I15" i="1"/>
  <c r="F53" i="1"/>
  <c r="G15" i="1"/>
  <c r="E203" i="1"/>
  <c r="J53" i="1"/>
  <c r="L53" i="1"/>
  <c r="K15" i="1"/>
  <c r="J15" i="1"/>
  <c r="K119" i="1"/>
  <c r="G53" i="1"/>
  <c r="F119" i="1"/>
  <c r="J119" i="1"/>
  <c r="G119" i="1"/>
  <c r="R144" i="1"/>
  <c r="E53" i="1"/>
  <c r="M53" i="1"/>
  <c r="K53" i="1"/>
  <c r="M15" i="1"/>
  <c r="L119" i="1"/>
  <c r="R35" i="1"/>
  <c r="M119" i="1"/>
  <c r="I53" i="1"/>
  <c r="I119" i="1"/>
  <c r="E245" i="1"/>
  <c r="E244" i="1" s="1"/>
  <c r="E261" i="1"/>
  <c r="M224" i="1" l="1"/>
  <c r="L224" i="1"/>
  <c r="I224" i="1"/>
  <c r="J224" i="1"/>
  <c r="H224" i="1"/>
  <c r="K224" i="1"/>
  <c r="G224" i="1"/>
  <c r="F224" i="1"/>
  <c r="H14" i="1"/>
  <c r="H13" i="1" s="1"/>
  <c r="H295" i="1" s="1"/>
  <c r="R53" i="1"/>
  <c r="F14" i="1"/>
  <c r="F13" i="1" s="1"/>
  <c r="E14" i="1"/>
  <c r="E13" i="1" s="1"/>
  <c r="R119" i="1"/>
  <c r="G14" i="1"/>
  <c r="G13" i="1" s="1"/>
  <c r="G295" i="1" s="1"/>
  <c r="K14" i="1"/>
  <c r="K13" i="1" s="1"/>
  <c r="K295" i="1" s="1"/>
  <c r="L14" i="1"/>
  <c r="L13" i="1" s="1"/>
  <c r="L295" i="1" s="1"/>
  <c r="J14" i="1"/>
  <c r="J13" i="1" s="1"/>
  <c r="J295" i="1" s="1"/>
  <c r="E224" i="1"/>
  <c r="M14" i="1"/>
  <c r="M13" i="1" s="1"/>
  <c r="M295" i="1" s="1"/>
  <c r="I14" i="1"/>
  <c r="I13" i="1" s="1"/>
  <c r="I12" i="1" l="1"/>
  <c r="I295" i="1"/>
  <c r="F12" i="1"/>
  <c r="F295" i="1"/>
  <c r="H12" i="1"/>
  <c r="E295" i="1"/>
  <c r="E12" i="1"/>
  <c r="P9" i="1"/>
  <c r="L12" i="1"/>
  <c r="G12" i="1"/>
  <c r="J12" i="1"/>
  <c r="M12" i="1"/>
  <c r="K12" i="1"/>
  <c r="R26" i="1" l="1"/>
  <c r="R16" i="1" l="1"/>
  <c r="R15" i="1" s="1"/>
  <c r="R224" i="1" s="1"/>
  <c r="R14" i="1" l="1"/>
  <c r="R13" i="1" s="1"/>
  <c r="R295" i="1" s="1"/>
  <c r="R12" i="1" l="1"/>
</calcChain>
</file>

<file path=xl/comments1.xml><?xml version="1.0" encoding="utf-8"?>
<comments xmlns="http://schemas.openxmlformats.org/spreadsheetml/2006/main">
  <authors>
    <author>Agustina Salatiel Garcia de la Rosa</author>
  </authors>
  <commentList>
    <comment ref="M65" authorId="0" shapeId="0">
      <text>
        <r>
          <rPr>
            <b/>
            <sz val="9"/>
            <color indexed="81"/>
            <rFont val="Tahoma"/>
            <family val="2"/>
          </rPr>
          <t>Agustina Salatiel Garcia de la Rosa:</t>
        </r>
        <r>
          <rPr>
            <sz val="9"/>
            <color indexed="81"/>
            <rFont val="Tahoma"/>
            <family val="2"/>
          </rPr>
          <t xml:space="preserve">
Se sacó la transferencia No.419 ($31,800.01)
</t>
        </r>
      </text>
    </comment>
  </commentList>
</comments>
</file>

<file path=xl/sharedStrings.xml><?xml version="1.0" encoding="utf-8"?>
<sst xmlns="http://schemas.openxmlformats.org/spreadsheetml/2006/main" count="499" uniqueCount="390">
  <si>
    <t>CUENTA No.</t>
  </si>
  <si>
    <t>DESCRIPCIÓN DE CUENTAS</t>
  </si>
  <si>
    <t>PRESUPUESTO 
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</si>
  <si>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</si>
  <si>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</si>
  <si>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</si>
  <si>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</si>
  <si>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</si>
  <si>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</si>
  <si>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</si>
  <si>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</si>
  <si>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EJECUTADO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</si>
  <si>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</si>
  <si>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</si>
  <si>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</si>
  <si>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</si>
  <si>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</si>
  <si>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</si>
  <si>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</si>
  <si>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</si>
  <si>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</si>
  <si>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</si>
  <si>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</si>
  <si>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</si>
  <si>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</si>
  <si>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</si>
  <si>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</si>
  <si>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</si>
  <si>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</si>
  <si>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</si>
  <si>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</si>
  <si>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</si>
  <si>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</si>
  <si>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</si>
  <si>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</si>
  <si>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</si>
  <si>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</si>
  <si>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</si>
  <si>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</si>
  <si>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</si>
  <si>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</si>
  <si>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</si>
  <si>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</si>
  <si>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</si>
  <si>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</si>
  <si>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</si>
  <si>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</si>
  <si>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</si>
  <si>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</si>
  <si>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</si>
  <si>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</si>
  <si>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</si>
  <si>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</si>
  <si>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</si>
  <si>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</si>
  <si>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</si>
  <si>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</si>
  <si>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</si>
  <si>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</si>
  <si>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</si>
  <si>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</si>
  <si>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</si>
  <si>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</si>
  <si>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</si>
  <si>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</si>
  <si>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</si>
  <si>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</si>
  <si>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</si>
  <si>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</si>
  <si>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</si>
  <si>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</si>
  <si>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</si>
  <si>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</si>
  <si>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</si>
  <si>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</si>
  <si>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</si>
  <si>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</si>
  <si>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</si>
  <si>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</si>
  <si>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</si>
  <si>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</si>
  <si>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</si>
  <si>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</si>
  <si>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</si>
  <si>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</si>
  <si>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</si>
  <si>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</si>
  <si>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</si>
  <si>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</si>
  <si>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</si>
  <si>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</si>
  <si>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</si>
  <si>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</si>
  <si>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</si>
  <si>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</si>
  <si>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</si>
  <si>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</si>
  <si>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</si>
  <si>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</si>
  <si>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</si>
  <si>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</si>
  <si>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</si>
  <si>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</si>
  <si>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</si>
  <si>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</si>
  <si>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</si>
  <si>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</si>
  <si>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</si>
  <si>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</si>
  <si>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</si>
  <si>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</si>
  <si>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</si>
  <si>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</si>
  <si>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</si>
  <si>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</si>
  <si>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</si>
  <si>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</si>
  <si>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</si>
  <si>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</si>
  <si>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</si>
  <si>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</si>
  <si>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</si>
  <si>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</si>
  <si>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</si>
  <si>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</si>
  <si>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</si>
  <si>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</si>
  <si>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</si>
  <si>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</si>
  <si>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</si>
  <si>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</si>
  <si>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</si>
  <si>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</si>
  <si>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</si>
  <si>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</si>
  <si>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</si>
  <si>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</si>
  <si>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</si>
  <si>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</si>
  <si>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</si>
  <si>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</si>
  <si>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</si>
  <si>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</si>
  <si>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</si>
  <si>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</si>
  <si>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</si>
  <si>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</si>
  <si>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</si>
  <si>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</si>
  <si>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</si>
  <si>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equipos industriales y producción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</si>
  <si>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</si>
  <si>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</si>
  <si>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</si>
  <si>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</si>
  <si>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</si>
  <si>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</si>
  <si>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</si>
  <si>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</si>
  <si>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</si>
  <si>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</si>
  <si>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</si>
  <si>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</si>
  <si>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</si>
  <si>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</si>
  <si>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</si>
  <si>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2.2.8.7.04</t>
  </si>
  <si>
    <t xml:space="preserve">Servicios de capacitación </t>
  </si>
  <si>
    <t>Servicios de capacitación</t>
  </si>
  <si>
    <t>Servicios Técnicos y Profesionales</t>
  </si>
  <si>
    <t>2.2.8.7.02</t>
  </si>
  <si>
    <t>Servicios jurídicos</t>
  </si>
  <si>
    <t>2.2.8.7.01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</si>
  <si>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</si>
  <si>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</si>
  <si>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</si>
  <si>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</si>
  <si>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</si>
  <si>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</si>
  <si>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</si>
  <si>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</si>
  <si>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</si>
  <si>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</si>
  <si>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</si>
  <si>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</si>
  <si>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</si>
  <si>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</si>
  <si>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</si>
  <si>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</si>
  <si>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</si>
  <si>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</si>
  <si>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</si>
  <si>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</si>
  <si>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</si>
  <si>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</si>
  <si>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</si>
  <si>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</si>
  <si>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</si>
  <si>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</si>
  <si>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</si>
  <si>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</si>
  <si>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</si>
  <si>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</si>
  <si>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</si>
  <si>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</si>
  <si>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</si>
  <si>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</si>
  <si>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</si>
  <si>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</si>
  <si>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</si>
  <si>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</si>
  <si>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</si>
  <si>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</si>
  <si>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</si>
  <si>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</si>
  <si>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</si>
  <si>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</si>
  <si>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</si>
  <si>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</si>
  <si>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</si>
  <si>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</si>
  <si>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</si>
  <si>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</si>
  <si>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</si>
  <si>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</si>
  <si>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</si>
  <si>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</si>
  <si>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</si>
  <si>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</si>
  <si>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</si>
  <si>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</si>
  <si>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</si>
  <si>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</si>
  <si>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</si>
  <si>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</si>
  <si>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</si>
  <si>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</si>
  <si>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</si>
  <si>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</si>
  <si>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</si>
  <si>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</si>
  <si>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</si>
  <si>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</si>
  <si>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</si>
  <si>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</si>
  <si>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</si>
  <si>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</si>
  <si>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</si>
  <si>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</si>
  <si>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</si>
  <si>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</si>
  <si>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</si>
  <si>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</si>
  <si>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</si>
  <si>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</si>
  <si>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</si>
  <si>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</si>
  <si>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</si>
  <si>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</si>
  <si>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</si>
  <si>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</si>
  <si>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</si>
  <si>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</si>
  <si>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</si>
  <si>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</si>
  <si>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</si>
  <si>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</si>
  <si>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</si>
  <si>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</si>
  <si>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</si>
  <si>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</si>
  <si>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</si>
  <si>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</si>
  <si>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</si>
  <si>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</si>
  <si>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</si>
  <si>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</si>
  <si>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</si>
  <si>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</si>
  <si>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</si>
  <si>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</si>
  <si>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</si>
  <si>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</si>
  <si>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</si>
  <si>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</si>
  <si>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</si>
  <si>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</si>
  <si>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</si>
  <si>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</si>
  <si>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</si>
  <si>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</si>
  <si>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</si>
  <si>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</si>
  <si>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</si>
  <si>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</si>
  <si>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</si>
  <si>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</si>
  <si>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</si>
  <si>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</si>
  <si>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</si>
  <si>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</si>
  <si>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</si>
  <si>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</si>
  <si>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</si>
  <si>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</si>
  <si>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</si>
  <si>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</si>
  <si>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</si>
  <si>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</si>
  <si>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</si>
  <si>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</si>
  <si>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</si>
  <si>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</si>
  <si>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</si>
  <si>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</si>
  <si>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</si>
  <si>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</si>
  <si>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</si>
  <si>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</si>
  <si>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</si>
  <si>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</si>
  <si>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</si>
  <si>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</si>
  <si>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</si>
  <si>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</si>
  <si>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</si>
  <si>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</si>
  <si>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</si>
  <si>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</si>
  <si>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</si>
  <si>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</si>
  <si>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</si>
  <si>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</si>
  <si>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</si>
  <si>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</si>
  <si>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2.2.8.6.04</t>
  </si>
  <si>
    <t>Actuaciones Artísticas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</si>
  <si>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</si>
  <si>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</si>
  <si>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</si>
  <si>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</si>
  <si>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</si>
  <si>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</si>
  <si>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</si>
  <si>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</si>
  <si>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</si>
  <si>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</si>
  <si>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</si>
  <si>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</si>
  <si>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</si>
  <si>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</si>
  <si>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</si>
  <si>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</si>
  <si>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</si>
  <si>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</si>
  <si>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</si>
  <si>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2.2.8.6.01</t>
  </si>
  <si>
    <t>Eventos generales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</si>
  <si>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</si>
  <si>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</si>
  <si>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</si>
  <si>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</si>
  <si>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</si>
  <si>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r>
      <t xml:space="preserve">*Presupuesto Aprobado: </t>
    </r>
    <r>
      <rPr>
        <sz val="10"/>
        <color theme="1"/>
        <rFont val="Arial"/>
        <family val="2"/>
      </rPr>
      <t>Se refiere al presupuesto aprobado en la Ley.</t>
    </r>
  </si>
  <si>
    <r>
      <t>*Presupuesto Modificado:</t>
    </r>
    <r>
      <rPr>
        <sz val="10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</si>
  <si>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10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</si>
  <si>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 xml:space="preserve">o, en los casos de gastos sin contraprestación, por haberse cumplido los requisitos reglamento de la ley. </t>
  </si>
  <si>
    <t>Realizado por:</t>
  </si>
  <si>
    <t>Revisado por:</t>
  </si>
  <si>
    <t>Aprobado por:</t>
  </si>
  <si>
    <t>Deysis Matos</t>
  </si>
  <si>
    <t>Alexi Martinez Olivo</t>
  </si>
  <si>
    <t xml:space="preserve"> Encargada</t>
  </si>
  <si>
    <t>Director Financiero</t>
  </si>
  <si>
    <t>Dirección Financiera</t>
  </si>
  <si>
    <t xml:space="preserve">Departamento Presupuesto </t>
  </si>
  <si>
    <t>SEPTIEMBRE</t>
  </si>
  <si>
    <t>Repuestos</t>
  </si>
  <si>
    <t xml:space="preserve">     </t>
  </si>
  <si>
    <t xml:space="preserve">                    </t>
  </si>
  <si>
    <t>TRIBUNAL SUPERIOR ELECTORAL</t>
  </si>
  <si>
    <t>DIRECCIÓN FINANCIERA</t>
  </si>
  <si>
    <t>VALORES EN RD$</t>
  </si>
  <si>
    <t>OCTUBRE</t>
  </si>
  <si>
    <t>NOVIEMBRE</t>
  </si>
  <si>
    <t>EJECUCIÓN PRESUPUESTARIA AL 31 DE DICIEMBRE 2025</t>
  </si>
  <si>
    <t>DICIEMBRE</t>
  </si>
  <si>
    <t>Agustina Garcia</t>
  </si>
  <si>
    <t>Analista I</t>
  </si>
  <si>
    <t>Notas: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</si>
</sst>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</cellStyleXfs>
  <cellXfs count="224">
    <xf numFmtId="0" fontId="0" fillId="0" borderId="0" xfId="0"/>
    <xf numFmtId="0" fontId="2" fillId="0" borderId="0" xfId="0" applyFont="1"/>
    <xf numFmtId="43" fontId="2" fillId="0" borderId="0" xfId="1" applyFont="1"/>
    <xf numFmtId="0" fontId="4" fillId="0" borderId="0" xfId="0" applyFont="1"/>
    <xf numFmtId="43" fontId="3" fillId="2" borderId="3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43" fontId="3" fillId="0" borderId="0" xfId="1" applyFont="1" applyFill="1"/>
    <xf numFmtId="43" fontId="4" fillId="0" borderId="0" xfId="0" applyNumberFormat="1" applyFont="1"/>
    <xf numFmtId="39" fontId="2" fillId="0" borderId="0" xfId="0" applyNumberFormat="1" applyFont="1"/>
    <xf numFmtId="39" fontId="2" fillId="0" borderId="0" xfId="0" applyNumberFormat="1" applyFont="1" applyFill="1"/>
    <xf numFmtId="39" fontId="2" fillId="0" borderId="0" xfId="0" applyNumberFormat="1" applyFont="1" applyFill="1" applyBorder="1"/>
    <xf numFmtId="0" fontId="2" fillId="0" borderId="0" xfId="0" applyFont="1" applyFill="1" applyBorder="1"/>
    <xf numFmtId="39" fontId="3" fillId="0" borderId="0" xfId="1" applyNumberFormat="1" applyFont="1" applyFill="1" applyBorder="1" applyAlignment="1"/>
    <xf numFmtId="43" fontId="2" fillId="0" borderId="0" xfId="0" applyNumberFormat="1" applyFont="1" applyFill="1" applyBorder="1"/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/>
    </xf>
    <xf numFmtId="43" fontId="2" fillId="0" borderId="0" xfId="1" applyFont="1" applyFill="1" applyBorder="1"/>
    <xf numFmtId="43" fontId="3" fillId="0" borderId="0" xfId="0" applyNumberFormat="1" applyFont="1" applyFill="1" applyBorder="1"/>
    <xf numFmtId="39" fontId="5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/>
    <xf numFmtId="43" fontId="3" fillId="0" borderId="0" xfId="1" applyFont="1" applyFill="1" applyBorder="1"/>
    <xf numFmtId="39" fontId="5" fillId="0" borderId="0" xfId="0" applyNumberFormat="1" applyFont="1" applyFill="1" applyBorder="1" applyAlignment="1">
      <alignment vertical="center" wrapText="1"/>
    </xf>
    <xf numFmtId="39" fontId="5" fillId="0" borderId="0" xfId="0" applyNumberFormat="1" applyFont="1" applyFill="1" applyBorder="1" applyAlignment="1">
      <alignment wrapText="1"/>
    </xf>
    <xf numFmtId="43" fontId="2" fillId="0" borderId="0" xfId="0" applyNumberFormat="1" applyFont="1"/>
    <xf numFmtId="0" fontId="3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39" fontId="2" fillId="0" borderId="8" xfId="0" applyNumberFormat="1" applyFont="1" applyFill="1" applyBorder="1" applyAlignment="1">
      <alignment wrapText="1"/>
    </xf>
    <xf numFmtId="39" fontId="2" fillId="0" borderId="8" xfId="0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0" borderId="8" xfId="0" applyNumberFormat="1" applyFont="1" applyFill="1" applyBorder="1" applyAlignment="1">
      <alignment vertical="center"/>
    </xf>
    <xf numFmtId="43" fontId="4" fillId="0" borderId="0" xfId="1" applyFont="1"/>
    <xf numFmtId="0" fontId="2" fillId="0" borderId="0" xfId="0" applyFont="1" applyFill="1"/>
    <xf numFmtId="0" fontId="2" fillId="0" borderId="7" xfId="0" applyFont="1" applyBorder="1" applyAlignment="1">
      <alignment horizontal="center"/>
    </xf>
    <xf numFmtId="39" fontId="2" fillId="0" borderId="8" xfId="0" applyNumberFormat="1" applyFont="1" applyBorder="1" applyAlignment="1">
      <alignment wrapText="1"/>
    </xf>
    <xf numFmtId="3" fontId="2" fillId="0" borderId="0" xfId="0" applyNumberFormat="1" applyFont="1"/>
    <xf numFmtId="39" fontId="2" fillId="0" borderId="8" xfId="0" applyNumberFormat="1" applyFont="1" applyFill="1" applyBorder="1" applyAlignment="1">
      <alignment horizontal="left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center"/>
    </xf>
    <xf numFmtId="43" fontId="3" fillId="0" borderId="0" xfId="1" applyFont="1" applyAlignment="1"/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43" fontId="7" fillId="0" borderId="0" xfId="1" applyFont="1" applyFill="1" applyBorder="1" applyAlignment="1"/>
    <xf numFmtId="0" fontId="2" fillId="0" borderId="0" xfId="0" applyFont="1" applyBorder="1"/>
    <xf numFmtId="0" fontId="2" fillId="0" borderId="8" xfId="0" applyFont="1" applyBorder="1"/>
    <xf numFmtId="43" fontId="10" fillId="0" borderId="0" xfId="1" applyFont="1" applyFill="1"/>
    <xf numFmtId="0" fontId="0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left" vertical="center"/>
    </xf>
    <xf numFmtId="49" fontId="3" fillId="4" borderId="7" xfId="2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vertical="center"/>
    </xf>
    <xf numFmtId="49" fontId="3" fillId="5" borderId="7" xfId="2" applyNumberFormat="1" applyFont="1" applyFill="1" applyBorder="1" applyAlignment="1">
      <alignment horizontal="center" vertical="center"/>
    </xf>
    <xf numFmtId="0" fontId="3" fillId="5" borderId="8" xfId="2" applyFont="1" applyFill="1" applyBorder="1" applyAlignment="1">
      <alignment vertical="center"/>
    </xf>
    <xf numFmtId="0" fontId="3" fillId="6" borderId="7" xfId="2" applyFont="1" applyFill="1" applyBorder="1" applyAlignment="1">
      <alignment horizontal="center"/>
    </xf>
    <xf numFmtId="0" fontId="3" fillId="6" borderId="8" xfId="2" applyFont="1" applyFill="1" applyBorder="1" applyAlignment="1">
      <alignment horizontal="left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center"/>
    </xf>
    <xf numFmtId="39" fontId="3" fillId="0" borderId="8" xfId="2" applyNumberFormat="1" applyFont="1" applyFill="1" applyBorder="1" applyAlignment="1">
      <alignment horizontal="left"/>
    </xf>
    <xf numFmtId="0" fontId="2" fillId="0" borderId="7" xfId="2" applyFont="1" applyFill="1" applyBorder="1" applyAlignment="1">
      <alignment horizontal="center"/>
    </xf>
    <xf numFmtId="39" fontId="2" fillId="0" borderId="8" xfId="2" applyNumberFormat="1" applyFont="1" applyFill="1" applyBorder="1" applyAlignment="1">
      <alignment horizontal="left"/>
    </xf>
    <xf numFmtId="39" fontId="3" fillId="0" borderId="8" xfId="2" applyNumberFormat="1" applyFont="1" applyFill="1" applyBorder="1" applyAlignment="1">
      <alignment horizontal="left" wrapText="1"/>
    </xf>
    <xf numFmtId="39" fontId="2" fillId="0" borderId="8" xfId="2" applyNumberFormat="1" applyFont="1" applyFill="1" applyBorder="1" applyAlignment="1">
      <alignment horizontal="left" vertical="center"/>
    </xf>
    <xf numFmtId="39" fontId="2" fillId="0" borderId="8" xfId="2" applyNumberFormat="1" applyFont="1" applyFill="1" applyBorder="1" applyAlignment="1">
      <alignment horizontal="left" wrapText="1"/>
    </xf>
    <xf numFmtId="39" fontId="3" fillId="0" borderId="8" xfId="2" applyNumberFormat="1" applyFont="1" applyFill="1" applyBorder="1" applyAlignment="1">
      <alignment horizontal="left" vertical="center"/>
    </xf>
    <xf numFmtId="39" fontId="3" fillId="2" borderId="8" xfId="2" applyNumberFormat="1" applyFont="1" applyFill="1" applyBorder="1" applyAlignment="1">
      <alignment horizontal="left" vertical="center"/>
    </xf>
    <xf numFmtId="39" fontId="2" fillId="0" borderId="8" xfId="0" applyNumberFormat="1" applyFont="1" applyFill="1" applyBorder="1" applyAlignment="1"/>
    <xf numFmtId="39" fontId="3" fillId="2" borderId="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39" fontId="3" fillId="0" borderId="8" xfId="0" applyNumberFormat="1" applyFont="1" applyFill="1" applyBorder="1" applyAlignment="1">
      <alignment vertical="center"/>
    </xf>
    <xf numFmtId="39" fontId="3" fillId="2" borderId="8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39" fontId="2" fillId="0" borderId="8" xfId="0" applyNumberFormat="1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/>
    </xf>
    <xf numFmtId="39" fontId="3" fillId="6" borderId="8" xfId="0" applyNumberFormat="1" applyFont="1" applyFill="1" applyBorder="1" applyAlignment="1">
      <alignment vertical="center"/>
    </xf>
    <xf numFmtId="39" fontId="3" fillId="2" borderId="8" xfId="0" applyNumberFormat="1" applyFont="1" applyFill="1" applyBorder="1" applyAlignment="1">
      <alignment horizontal="left"/>
    </xf>
    <xf numFmtId="39" fontId="2" fillId="0" borderId="8" xfId="0" applyNumberFormat="1" applyFont="1" applyBorder="1" applyAlignment="1">
      <alignment horizontal="left" wrapText="1"/>
    </xf>
    <xf numFmtId="39" fontId="2" fillId="0" borderId="8" xfId="0" applyNumberFormat="1" applyFont="1" applyBorder="1" applyAlignment="1">
      <alignment horizontal="left"/>
    </xf>
    <xf numFmtId="39" fontId="3" fillId="2" borderId="8" xfId="0" applyNumberFormat="1" applyFont="1" applyFill="1" applyBorder="1" applyAlignment="1">
      <alignment wrapText="1"/>
    </xf>
    <xf numFmtId="0" fontId="3" fillId="0" borderId="7" xfId="0" applyFont="1" applyBorder="1" applyAlignment="1">
      <alignment horizontal="center"/>
    </xf>
    <xf numFmtId="39" fontId="3" fillId="0" borderId="8" xfId="0" applyNumberFormat="1" applyFont="1" applyBorder="1" applyAlignment="1">
      <alignment vertical="center"/>
    </xf>
    <xf numFmtId="39" fontId="2" fillId="0" borderId="8" xfId="0" applyNumberFormat="1" applyFont="1" applyBorder="1" applyAlignment="1">
      <alignment vertical="center"/>
    </xf>
    <xf numFmtId="39" fontId="3" fillId="2" borderId="8" xfId="0" applyNumberFormat="1" applyFont="1" applyFill="1" applyBorder="1" applyAlignment="1"/>
    <xf numFmtId="39" fontId="3" fillId="0" borderId="8" xfId="0" applyNumberFormat="1" applyFont="1" applyBorder="1" applyAlignment="1">
      <alignment vertical="center" wrapText="1"/>
    </xf>
    <xf numFmtId="39" fontId="3" fillId="6" borderId="8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wrapText="1"/>
    </xf>
    <xf numFmtId="39" fontId="3" fillId="6" borderId="8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39" fontId="2" fillId="0" borderId="8" xfId="0" applyNumberFormat="1" applyFont="1" applyBorder="1" applyAlignment="1">
      <alignment vertical="center" wrapText="1"/>
    </xf>
    <xf numFmtId="0" fontId="3" fillId="5" borderId="8" xfId="2" applyFont="1" applyFill="1" applyBorder="1" applyAlignment="1">
      <alignment horizontal="left" vertical="center" wrapText="1"/>
    </xf>
    <xf numFmtId="0" fontId="3" fillId="6" borderId="8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39" fontId="2" fillId="0" borderId="8" xfId="2" applyNumberFormat="1" applyFont="1" applyFill="1" applyBorder="1" applyAlignment="1"/>
    <xf numFmtId="39" fontId="2" fillId="0" borderId="8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left" vertical="center"/>
    </xf>
    <xf numFmtId="39" fontId="3" fillId="7" borderId="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/>
    </xf>
    <xf numFmtId="39" fontId="3" fillId="0" borderId="8" xfId="0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/>
    </xf>
    <xf numFmtId="39" fontId="3" fillId="7" borderId="8" xfId="0" applyNumberFormat="1" applyFont="1" applyFill="1" applyBorder="1" applyAlignment="1">
      <alignment horizontal="center" vertical="center"/>
    </xf>
    <xf numFmtId="49" fontId="3" fillId="5" borderId="7" xfId="2" applyNumberFormat="1" applyFont="1" applyFill="1" applyBorder="1" applyAlignment="1">
      <alignment horizontal="center"/>
    </xf>
    <xf numFmtId="0" fontId="3" fillId="5" borderId="8" xfId="2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/>
    </xf>
    <xf numFmtId="0" fontId="3" fillId="7" borderId="8" xfId="2" applyFont="1" applyFill="1" applyBorder="1" applyAlignment="1">
      <alignment horizontal="left" wrapText="1"/>
    </xf>
    <xf numFmtId="49" fontId="3" fillId="4" borderId="7" xfId="2" applyNumberFormat="1" applyFont="1" applyFill="1" applyBorder="1" applyAlignment="1">
      <alignment horizontal="center"/>
    </xf>
    <xf numFmtId="0" fontId="3" fillId="4" borderId="8" xfId="2" applyFont="1" applyFill="1" applyBorder="1" applyAlignment="1">
      <alignment wrapText="1"/>
    </xf>
    <xf numFmtId="39" fontId="3" fillId="6" borderId="8" xfId="0" applyNumberFormat="1" applyFont="1" applyFill="1" applyBorder="1" applyAlignment="1"/>
    <xf numFmtId="49" fontId="3" fillId="7" borderId="7" xfId="2" applyNumberFormat="1" applyFont="1" applyFill="1" applyBorder="1" applyAlignment="1">
      <alignment horizontal="center"/>
    </xf>
    <xf numFmtId="0" fontId="3" fillId="7" borderId="8" xfId="2" applyFont="1" applyFill="1" applyBorder="1" applyAlignment="1">
      <alignment horizontal="left" vertical="center" wrapText="1"/>
    </xf>
    <xf numFmtId="49" fontId="3" fillId="0" borderId="7" xfId="2" applyNumberFormat="1" applyFont="1" applyFill="1" applyBorder="1" applyAlignment="1">
      <alignment horizontal="center"/>
    </xf>
    <xf numFmtId="0" fontId="3" fillId="0" borderId="8" xfId="2" applyFont="1" applyFill="1" applyBorder="1" applyAlignment="1">
      <alignment horizontal="left" vertical="center" wrapText="1"/>
    </xf>
    <xf numFmtId="0" fontId="2" fillId="3" borderId="7" xfId="0" applyFont="1" applyFill="1" applyBorder="1" applyAlignment="1"/>
    <xf numFmtId="0" fontId="2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left"/>
    </xf>
    <xf numFmtId="39" fontId="3" fillId="3" borderId="10" xfId="0" applyNumberFormat="1" applyFont="1" applyFill="1" applyBorder="1" applyAlignment="1">
      <alignment horizontal="center"/>
    </xf>
    <xf numFmtId="39" fontId="2" fillId="0" borderId="0" xfId="1" applyNumberFormat="1" applyFont="1" applyFill="1" applyBorder="1" applyAlignment="1"/>
    <xf numFmtId="39" fontId="3" fillId="2" borderId="0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/>
    </xf>
    <xf numFmtId="39" fontId="3" fillId="2" borderId="0" xfId="0" applyNumberFormat="1" applyFont="1" applyFill="1" applyBorder="1" applyAlignment="1">
      <alignment horizontal="left"/>
    </xf>
    <xf numFmtId="39" fontId="2" fillId="0" borderId="0" xfId="1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" fillId="0" borderId="7" xfId="0" applyFont="1" applyBorder="1"/>
    <xf numFmtId="0" fontId="3" fillId="2" borderId="3" xfId="0" applyFont="1" applyFill="1" applyBorder="1" applyAlignment="1">
      <alignment horizontal="center" wrapText="1"/>
    </xf>
    <xf numFmtId="39" fontId="3" fillId="3" borderId="12" xfId="1" applyNumberFormat="1" applyFont="1" applyFill="1" applyBorder="1" applyAlignment="1">
      <alignment vertical="center"/>
    </xf>
    <xf numFmtId="39" fontId="3" fillId="4" borderId="0" xfId="1" applyNumberFormat="1" applyFont="1" applyFill="1" applyBorder="1" applyAlignment="1">
      <alignment vertical="center"/>
    </xf>
    <xf numFmtId="39" fontId="3" fillId="5" borderId="0" xfId="1" applyNumberFormat="1" applyFont="1" applyFill="1" applyBorder="1" applyAlignment="1">
      <alignment vertical="center"/>
    </xf>
    <xf numFmtId="39" fontId="3" fillId="6" borderId="0" xfId="1" applyNumberFormat="1" applyFont="1" applyFill="1" applyBorder="1" applyAlignment="1"/>
    <xf numFmtId="39" fontId="2" fillId="0" borderId="0" xfId="1" applyNumberFormat="1" applyFont="1" applyFill="1" applyBorder="1" applyAlignment="1">
      <alignment wrapText="1"/>
    </xf>
    <xf numFmtId="39" fontId="3" fillId="0" borderId="0" xfId="1" applyNumberFormat="1" applyFont="1" applyBorder="1" applyAlignment="1"/>
    <xf numFmtId="39" fontId="3" fillId="2" borderId="0" xfId="1" applyNumberFormat="1" applyFont="1" applyFill="1" applyBorder="1" applyAlignment="1">
      <alignment wrapText="1"/>
    </xf>
    <xf numFmtId="39" fontId="3" fillId="2" borderId="0" xfId="1" applyNumberFormat="1" applyFont="1" applyFill="1" applyBorder="1" applyAlignment="1">
      <alignment vertical="center"/>
    </xf>
    <xf numFmtId="39" fontId="3" fillId="5" borderId="0" xfId="1" applyNumberFormat="1" applyFont="1" applyFill="1" applyBorder="1" applyAlignment="1"/>
    <xf numFmtId="39" fontId="3" fillId="7" borderId="0" xfId="1" applyNumberFormat="1" applyFont="1" applyFill="1" applyBorder="1" applyAlignment="1">
      <alignment vertical="center"/>
    </xf>
    <xf numFmtId="39" fontId="3" fillId="7" borderId="0" xfId="1" applyNumberFormat="1" applyFont="1" applyFill="1" applyBorder="1" applyAlignment="1"/>
    <xf numFmtId="39" fontId="3" fillId="4" borderId="0" xfId="1" applyNumberFormat="1" applyFont="1" applyFill="1" applyBorder="1" applyAlignment="1"/>
    <xf numFmtId="39" fontId="2" fillId="3" borderId="0" xfId="1" applyNumberFormat="1" applyFont="1" applyFill="1" applyBorder="1" applyAlignment="1"/>
    <xf numFmtId="39" fontId="3" fillId="3" borderId="13" xfId="1" applyNumberFormat="1" applyFont="1" applyFill="1" applyBorder="1" applyAlignment="1"/>
    <xf numFmtId="49" fontId="3" fillId="2" borderId="2" xfId="0" applyNumberFormat="1" applyFont="1" applyFill="1" applyBorder="1" applyAlignment="1">
      <alignment horizontal="center" wrapText="1"/>
    </xf>
    <xf numFmtId="39" fontId="3" fillId="3" borderId="5" xfId="1" applyNumberFormat="1" applyFont="1" applyFill="1" applyBorder="1" applyAlignment="1">
      <alignment vertical="center"/>
    </xf>
    <xf numFmtId="39" fontId="3" fillId="4" borderId="7" xfId="1" applyNumberFormat="1" applyFont="1" applyFill="1" applyBorder="1" applyAlignment="1">
      <alignment vertical="center"/>
    </xf>
    <xf numFmtId="39" fontId="3" fillId="5" borderId="7" xfId="1" applyNumberFormat="1" applyFont="1" applyFill="1" applyBorder="1" applyAlignment="1">
      <alignment vertical="center"/>
    </xf>
    <xf numFmtId="39" fontId="3" fillId="6" borderId="7" xfId="1" applyNumberFormat="1" applyFont="1" applyFill="1" applyBorder="1" applyAlignment="1"/>
    <xf numFmtId="39" fontId="3" fillId="2" borderId="7" xfId="1" applyNumberFormat="1" applyFont="1" applyFill="1" applyBorder="1" applyAlignment="1"/>
    <xf numFmtId="39" fontId="3" fillId="0" borderId="7" xfId="1" applyNumberFormat="1" applyFont="1" applyFill="1" applyBorder="1" applyAlignment="1"/>
    <xf numFmtId="39" fontId="2" fillId="0" borderId="7" xfId="1" applyNumberFormat="1" applyFont="1" applyFill="1" applyBorder="1" applyAlignment="1"/>
    <xf numFmtId="39" fontId="2" fillId="0" borderId="7" xfId="1" applyNumberFormat="1" applyFont="1" applyFill="1" applyBorder="1" applyAlignment="1">
      <alignment horizontal="right"/>
    </xf>
    <xf numFmtId="39" fontId="3" fillId="0" borderId="7" xfId="1" applyNumberFormat="1" applyFont="1" applyBorder="1" applyAlignment="1"/>
    <xf numFmtId="39" fontId="3" fillId="2" borderId="7" xfId="1" applyNumberFormat="1" applyFont="1" applyFill="1" applyBorder="1" applyAlignment="1">
      <alignment wrapText="1"/>
    </xf>
    <xf numFmtId="39" fontId="3" fillId="2" borderId="7" xfId="1" applyNumberFormat="1" applyFont="1" applyFill="1" applyBorder="1" applyAlignment="1">
      <alignment vertical="center"/>
    </xf>
    <xf numFmtId="39" fontId="3" fillId="5" borderId="7" xfId="1" applyNumberFormat="1" applyFont="1" applyFill="1" applyBorder="1" applyAlignment="1"/>
    <xf numFmtId="39" fontId="3" fillId="7" borderId="7" xfId="1" applyNumberFormat="1" applyFont="1" applyFill="1" applyBorder="1" applyAlignment="1">
      <alignment vertical="center"/>
    </xf>
    <xf numFmtId="39" fontId="3" fillId="7" borderId="7" xfId="1" applyNumberFormat="1" applyFont="1" applyFill="1" applyBorder="1" applyAlignment="1"/>
    <xf numFmtId="39" fontId="3" fillId="4" borderId="7" xfId="1" applyNumberFormat="1" applyFont="1" applyFill="1" applyBorder="1" applyAlignment="1"/>
    <xf numFmtId="39" fontId="2" fillId="3" borderId="7" xfId="1" applyNumberFormat="1" applyFont="1" applyFill="1" applyBorder="1" applyAlignment="1"/>
    <xf numFmtId="39" fontId="3" fillId="3" borderId="9" xfId="1" applyNumberFormat="1" applyFont="1" applyFill="1" applyBorder="1" applyAlignment="1"/>
    <xf numFmtId="39" fontId="2" fillId="0" borderId="11" xfId="1" applyNumberFormat="1" applyFont="1" applyFill="1" applyBorder="1" applyAlignment="1"/>
    <xf numFmtId="39" fontId="3" fillId="7" borderId="11" xfId="1" applyNumberFormat="1" applyFont="1" applyFill="1" applyBorder="1" applyAlignment="1"/>
    <xf numFmtId="39" fontId="3" fillId="2" borderId="11" xfId="1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vertical="center"/>
    </xf>
    <xf numFmtId="39" fontId="3" fillId="2" borderId="0" xfId="0" applyNumberFormat="1" applyFont="1" applyFill="1" applyBorder="1" applyAlignment="1">
      <alignment vertical="center" wrapText="1"/>
    </xf>
    <xf numFmtId="2" fontId="2" fillId="0" borderId="7" xfId="1" applyNumberFormat="1" applyFont="1" applyBorder="1"/>
    <xf numFmtId="43" fontId="2" fillId="0" borderId="7" xfId="1" applyFont="1" applyFill="1" applyBorder="1" applyAlignment="1"/>
    <xf numFmtId="0" fontId="3" fillId="6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39" fontId="3" fillId="6" borderId="0" xfId="0" applyNumberFormat="1" applyFont="1" applyFill="1" applyBorder="1" applyAlignment="1">
      <alignment vertical="center"/>
    </xf>
    <xf numFmtId="39" fontId="2" fillId="0" borderId="0" xfId="0" applyNumberFormat="1" applyFont="1" applyFill="1" applyBorder="1" applyAlignment="1">
      <alignment horizontal="left" wrapText="1"/>
    </xf>
    <xf numFmtId="39" fontId="3" fillId="7" borderId="0" xfId="0" applyNumberFormat="1" applyFont="1" applyFill="1" applyBorder="1" applyAlignment="1">
      <alignment horizontal="center" vertical="center"/>
    </xf>
    <xf numFmtId="39" fontId="3" fillId="7" borderId="0" xfId="0" applyNumberFormat="1" applyFont="1" applyFill="1" applyBorder="1" applyAlignment="1">
      <alignment horizontal="left" vertical="center" wrapText="1"/>
    </xf>
    <xf numFmtId="39" fontId="3" fillId="6" borderId="11" xfId="1" applyNumberFormat="1" applyFont="1" applyFill="1" applyBorder="1" applyAlignment="1"/>
    <xf numFmtId="39" fontId="3" fillId="0" borderId="11" xfId="1" applyNumberFormat="1" applyFont="1" applyFill="1" applyBorder="1" applyAlignment="1"/>
    <xf numFmtId="39" fontId="3" fillId="7" borderId="11" xfId="1" applyNumberFormat="1" applyFont="1" applyFill="1" applyBorder="1" applyAlignment="1">
      <alignment vertical="center"/>
    </xf>
    <xf numFmtId="39" fontId="3" fillId="3" borderId="14" xfId="1" applyNumberFormat="1" applyFont="1" applyFill="1" applyBorder="1" applyAlignment="1">
      <alignment vertical="center"/>
    </xf>
    <xf numFmtId="39" fontId="3" fillId="4" borderId="11" xfId="1" applyNumberFormat="1" applyFont="1" applyFill="1" applyBorder="1" applyAlignment="1">
      <alignment vertical="center"/>
    </xf>
    <xf numFmtId="39" fontId="3" fillId="5" borderId="11" xfId="1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center" wrapText="1"/>
    </xf>
    <xf numFmtId="43" fontId="2" fillId="0" borderId="0" xfId="1" applyFont="1" applyFill="1" applyBorder="1" applyAlignment="1"/>
    <xf numFmtId="2" fontId="2" fillId="0" borderId="0" xfId="1" applyNumberFormat="1" applyFont="1" applyBorder="1"/>
    <xf numFmtId="39" fontId="2" fillId="0" borderId="0" xfId="2" applyNumberFormat="1" applyFont="1" applyFill="1" applyBorder="1" applyAlignment="1">
      <alignment horizontal="left"/>
    </xf>
    <xf numFmtId="0" fontId="2" fillId="0" borderId="0" xfId="0" applyFont="1" applyAlignment="1"/>
    <xf numFmtId="43" fontId="2" fillId="0" borderId="0" xfId="1" applyFont="1" applyFill="1"/>
    <xf numFmtId="39" fontId="3" fillId="3" borderId="6" xfId="1" applyNumberFormat="1" applyFont="1" applyFill="1" applyBorder="1" applyAlignment="1">
      <alignment vertical="center"/>
    </xf>
    <xf numFmtId="39" fontId="3" fillId="4" borderId="8" xfId="1" applyNumberFormat="1" applyFont="1" applyFill="1" applyBorder="1" applyAlignment="1">
      <alignment vertical="center"/>
    </xf>
    <xf numFmtId="39" fontId="3" fillId="5" borderId="8" xfId="1" applyNumberFormat="1" applyFont="1" applyFill="1" applyBorder="1" applyAlignment="1">
      <alignment vertical="center"/>
    </xf>
    <xf numFmtId="39" fontId="3" fillId="6" borderId="8" xfId="1" applyNumberFormat="1" applyFont="1" applyFill="1" applyBorder="1" applyAlignment="1"/>
    <xf numFmtId="39" fontId="3" fillId="2" borderId="8" xfId="1" applyNumberFormat="1" applyFont="1" applyFill="1" applyBorder="1" applyAlignment="1"/>
    <xf numFmtId="39" fontId="3" fillId="0" borderId="8" xfId="1" applyNumberFormat="1" applyFont="1" applyFill="1" applyBorder="1" applyAlignment="1"/>
    <xf numFmtId="39" fontId="2" fillId="0" borderId="8" xfId="1" applyNumberFormat="1" applyFont="1" applyFill="1" applyBorder="1" applyAlignment="1"/>
    <xf numFmtId="39" fontId="3" fillId="0" borderId="8" xfId="1" applyNumberFormat="1" applyFont="1" applyBorder="1" applyAlignment="1"/>
    <xf numFmtId="39" fontId="3" fillId="2" borderId="8" xfId="1" applyNumberFormat="1" applyFont="1" applyFill="1" applyBorder="1" applyAlignment="1">
      <alignment wrapText="1"/>
    </xf>
    <xf numFmtId="39" fontId="3" fillId="2" borderId="8" xfId="1" applyNumberFormat="1" applyFont="1" applyFill="1" applyBorder="1" applyAlignment="1">
      <alignment vertical="center"/>
    </xf>
    <xf numFmtId="39" fontId="3" fillId="5" borderId="8" xfId="1" applyNumberFormat="1" applyFont="1" applyFill="1" applyBorder="1" applyAlignment="1"/>
    <xf numFmtId="39" fontId="3" fillId="7" borderId="8" xfId="1" applyNumberFormat="1" applyFont="1" applyFill="1" applyBorder="1" applyAlignment="1">
      <alignment vertical="center"/>
    </xf>
    <xf numFmtId="39" fontId="3" fillId="7" borderId="8" xfId="1" applyNumberFormat="1" applyFont="1" applyFill="1" applyBorder="1" applyAlignment="1"/>
    <xf numFmtId="39" fontId="3" fillId="4" borderId="8" xfId="1" applyNumberFormat="1" applyFont="1" applyFill="1" applyBorder="1" applyAlignment="1"/>
    <xf numFmtId="39" fontId="2" fillId="3" borderId="8" xfId="1" applyNumberFormat="1" applyFont="1" applyFill="1" applyBorder="1" applyAlignment="1"/>
    <xf numFmtId="39" fontId="3" fillId="3" borderId="10" xfId="1" applyNumberFormat="1" applyFont="1" applyFill="1" applyBorder="1" applyAlignment="1"/>
    <xf numFmtId="0" fontId="11" fillId="0" borderId="0" xfId="0" applyFont="1" applyAlignment="1">
      <alignment horizontal="center"/>
    </xf>
    <xf numFmtId="43" fontId="12" fillId="0" borderId="0" xfId="1" applyFont="1"/>
    <xf numFmtId="43" fontId="13" fillId="0" borderId="0" xfId="1" applyFont="1" applyAlignment="1">
      <alignment horizontal="center"/>
    </xf>
    <xf numFmtId="43" fontId="13" fillId="0" borderId="0" xfId="1" applyFont="1" applyAlignment="1"/>
    <xf numFmtId="43" fontId="12" fillId="0" borderId="0" xfId="0" applyNumberFormat="1" applyFont="1" applyAlignment="1">
      <alignment horizontal="center"/>
    </xf>
    <xf numFmtId="43" fontId="12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2" fillId="0" borderId="0" xfId="0" applyFont="1"/>
    <xf numFmtId="43" fontId="13" fillId="0" borderId="0" xfId="1" applyFont="1" applyAlignment="1">
      <alignment horizontal="center" vertical="center"/>
    </xf>
    <xf numFmtId="43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/>
    <xf numFmtId="0" fontId="14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447676</xdr:colOff>
      <xdr:row>0</xdr:row>
      <xdr:rowOff>0</xdr:rowOff>
    </xdr:from>
    <xdr:to>
      <xdr:col>9</xdr:col>
      <xdr:colOff>342900</xdr:colOff>
      <xdr:row>4</xdr:row>
      <xdr:rowOff>97930</xdr:rowOff>
    </xdr:to>
    <xdr:pic>
      <xdr:nvPicPr>
        <xdr:cNvPr id="2" name="Imagen 1" descr="Tribunal Electoral Superior | TSE - Servicio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0"/>
        <a:stretch/>
      </xdr:blipFill>
      <xdr:spPr bwMode="auto">
        <a:xfrm>
          <a:off x="9896476" y="0"/>
          <a:ext cx="866774" cy="77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Z313"/>
  <sheetViews>
    <sheetView tabSelected="1" topLeftCell="B1" zoomScaleNormal="100" workbookViewId="0">
      <pane xSplit="4" ySplit="16" topLeftCell="I17" activePane="bottomRight" state="frozen"/>
      <selection activeCell="B1" sqref="B1"/>
      <selection pane="topRight" activeCell="E1" sqref="E1"/>
      <selection pane="bottomLeft" activeCell="B10" sqref="B10"/>
      <selection pane="bottomRight" activeCell="D28" sqref="D28"/>
    </sheetView>
  </sheetViews>
  <sheetFormatPr baseColWidth="10" defaultRowHeight="12.75" x14ac:dyDescent="0.2"/>
  <cols>
    <col min="1" max="2" width="4.5703125" style="1" customWidth="1"/>
    <col min="3" max="3" width="13.28515625" style="1" customWidth="1"/>
    <col min="4" max="4" width="57.7109375" style="1" customWidth="1"/>
    <col min="5" max="5" width="17.85546875" style="1" customWidth="1"/>
    <col min="6" max="13" width="14.5703125" style="1" customWidth="1"/>
    <col min="14" max="16" width="16.42578125" style="1" customWidth="1"/>
    <col min="17" max="17" width="18.5703125" style="1" customWidth="1"/>
    <col min="18" max="18" width="16.7109375" style="1" customWidth="1"/>
    <col min="19" max="19" width="16.85546875" style="1" bestFit="1" customWidth="1"/>
    <col min="20" max="20" width="14.85546875" style="1" bestFit="1" customWidth="1"/>
    <col min="21" max="21" width="15.42578125" style="1" bestFit="1" customWidth="1"/>
    <col min="22" max="22" width="16.5703125" style="1" bestFit="1" customWidth="1"/>
    <col min="23" max="23" width="14.85546875" style="1" bestFit="1" customWidth="1"/>
    <col min="24" max="24" width="13.85546875" style="1" bestFit="1" customWidth="1"/>
    <col min="25" max="16384" width="11.42578125" style="1"/>
  </cols>
  <sheetData>
    <row r="4" spans="3:20" ht="15" x14ac:dyDescent="0.25">
      <c r="H4" s="54"/>
    </row>
    <row r="5" spans="3:20" ht="15" customHeight="1" x14ac:dyDescent="0.2">
      <c r="C5" s="209" t="s">
        <v>380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3:20" ht="15" customHeight="1" x14ac:dyDescent="0.2">
      <c r="C6" s="209" t="s">
        <v>381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</row>
    <row r="7" spans="3:20" ht="15" customHeight="1" x14ac:dyDescent="0.2">
      <c r="C7" s="209" t="s">
        <v>385</v>
      </c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</row>
    <row r="8" spans="3:20" ht="15" customHeight="1" x14ac:dyDescent="0.2">
      <c r="C8" s="209" t="s">
        <v>382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</row>
    <row r="9" spans="3:20" x14ac:dyDescent="0.2">
      <c r="M9" s="2"/>
      <c r="N9" s="53">
        <f>+N7-N12</f>
        <v>-97224907.700000003</v>
      </c>
      <c r="O9" s="53">
        <f>+O7-O12</f>
        <v>-69090803.420000002</v>
      </c>
      <c r="P9" s="53">
        <f>+P7-P12</f>
        <v>-75930300.25</v>
      </c>
      <c r="Q9" s="53"/>
    </row>
    <row r="10" spans="3:20" x14ac:dyDescent="0.2">
      <c r="C10" s="55"/>
      <c r="D10" s="5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3:20" ht="30" customHeight="1" x14ac:dyDescent="0.2">
      <c r="C11" s="7" t="s">
        <v>0</v>
      </c>
      <c r="D11" s="56" t="s">
        <v>1</v>
      </c>
      <c r="E11" s="134" t="s">
        <v>2</v>
      </c>
      <c r="F11" s="149" t="s">
        <v>3</v>
      </c>
      <c r="G11" s="6" t="s">
        <v>4</v>
      </c>
      <c r="H11" s="6" t="s">
        <v>5</v>
      </c>
      <c r="I11" s="187" t="s">
        <v>6</v>
      </c>
      <c r="J11" s="149" t="s">
        <v>7</v>
      </c>
      <c r="K11" s="187" t="s">
        <v>8</v>
      </c>
      <c r="L11" s="149" t="s">
        <v>9</v>
      </c>
      <c r="M11" s="187" t="s">
        <v>10</v>
      </c>
      <c r="N11" s="149" t="s">
        <v>376</v>
      </c>
      <c r="O11" s="6" t="s">
        <v>383</v>
      </c>
      <c r="P11" s="6" t="s">
        <v>384</v>
      </c>
      <c r="Q11" s="6" t="s">
        <v>386</v>
      </c>
      <c r="R11" s="6" t="s">
        <v>11</v>
      </c>
    </row>
    <row r="12" spans="3:20" ht="15.75" customHeight="1" x14ac:dyDescent="0.2">
      <c r="C12" s="57">
        <v>11</v>
      </c>
      <c r="D12" s="58" t="s">
        <v>12</v>
      </c>
      <c r="E12" s="135">
        <f t="shared" ref="E12:M12" si="0">+E13+E226+E244+E263+E281</f>
        <v>1193399381</v>
      </c>
      <c r="F12" s="150">
        <f>+F13+F226+F244+F263+F281</f>
        <v>62391657.130000003</v>
      </c>
      <c r="G12" s="184">
        <f t="shared" si="0"/>
        <v>80242069.670000002</v>
      </c>
      <c r="H12" s="150">
        <f t="shared" si="0"/>
        <v>91029219.019999996</v>
      </c>
      <c r="I12" s="135">
        <f t="shared" si="0"/>
        <v>71839037.609999999</v>
      </c>
      <c r="J12" s="150">
        <f t="shared" si="0"/>
        <v>82528071.719999999</v>
      </c>
      <c r="K12" s="135">
        <f t="shared" si="0"/>
        <v>91956551.659999996</v>
      </c>
      <c r="L12" s="150">
        <f t="shared" si="0"/>
        <v>101951178.31</v>
      </c>
      <c r="M12" s="135">
        <f t="shared" si="0"/>
        <v>61223754.049999997</v>
      </c>
      <c r="N12" s="150">
        <f t="shared" ref="N12:P12" si="1">+N13+N226+N244+N263+N281</f>
        <v>97224907.700000003</v>
      </c>
      <c r="O12" s="135">
        <f t="shared" si="1"/>
        <v>69090803.420000002</v>
      </c>
      <c r="P12" s="150">
        <f t="shared" si="1"/>
        <v>75930300.25</v>
      </c>
      <c r="Q12" s="150">
        <f>+Q13+Q226+Q244+Q263+Q281</f>
        <v>166321633.62</v>
      </c>
      <c r="R12" s="193">
        <f>+R13+R226+R244+R263+R281</f>
        <v>1051729184.16</v>
      </c>
      <c r="S12" s="8"/>
      <c r="T12" s="9"/>
    </row>
    <row r="13" spans="3:20" ht="12.75" customHeight="1" x14ac:dyDescent="0.2">
      <c r="C13" s="59" t="s">
        <v>13</v>
      </c>
      <c r="D13" s="60" t="s">
        <v>14</v>
      </c>
      <c r="E13" s="136">
        <f t="shared" ref="E13:R13" si="2">+E14+E203+E221</f>
        <v>912192254</v>
      </c>
      <c r="F13" s="151">
        <f t="shared" si="2"/>
        <v>42018822.840000004</v>
      </c>
      <c r="G13" s="185">
        <f t="shared" si="2"/>
        <v>59831507.530000001</v>
      </c>
      <c r="H13" s="151">
        <f t="shared" si="2"/>
        <v>70714295.700000003</v>
      </c>
      <c r="I13" s="136">
        <f t="shared" si="2"/>
        <v>51503689.659999996</v>
      </c>
      <c r="J13" s="151">
        <f t="shared" si="2"/>
        <v>62353336.829999998</v>
      </c>
      <c r="K13" s="136">
        <f t="shared" si="2"/>
        <v>73240891.689999998</v>
      </c>
      <c r="L13" s="151">
        <f t="shared" si="2"/>
        <v>79341185.989999995</v>
      </c>
      <c r="M13" s="136">
        <f t="shared" si="2"/>
        <v>40609524.5</v>
      </c>
      <c r="N13" s="151">
        <f>+N14+N203+N221</f>
        <v>76499047.939999998</v>
      </c>
      <c r="O13" s="136">
        <f>+O14+O203+O221</f>
        <v>48330093.490000002</v>
      </c>
      <c r="P13" s="151">
        <f>+P14+P203+P221</f>
        <v>57543901.119999997</v>
      </c>
      <c r="Q13" s="151">
        <f>+Q14+Q203+Q221</f>
        <v>128411760.29000001</v>
      </c>
      <c r="R13" s="194">
        <f t="shared" si="2"/>
        <v>790398057.58000004</v>
      </c>
      <c r="S13" s="10"/>
    </row>
    <row r="14" spans="3:20" ht="16.5" customHeight="1" x14ac:dyDescent="0.2">
      <c r="C14" s="61" t="s">
        <v>15</v>
      </c>
      <c r="D14" s="62" t="s">
        <v>16</v>
      </c>
      <c r="E14" s="137">
        <f>+E15+E53+E119+E181+E186</f>
        <v>799619284</v>
      </c>
      <c r="F14" s="152">
        <f>+F15+F53+F119+F181+F186</f>
        <v>41571299.020000003</v>
      </c>
      <c r="G14" s="186">
        <f t="shared" ref="G14:R14" si="3">+G15+G53+G119+G181+G186</f>
        <v>47380440.829999998</v>
      </c>
      <c r="H14" s="152">
        <f t="shared" si="3"/>
        <v>40826532.090000004</v>
      </c>
      <c r="I14" s="137">
        <f t="shared" si="3"/>
        <v>42918784.149999999</v>
      </c>
      <c r="J14" s="152">
        <f t="shared" si="3"/>
        <v>43091953.740000002</v>
      </c>
      <c r="K14" s="137">
        <f t="shared" si="3"/>
        <v>40950673.780000001</v>
      </c>
      <c r="L14" s="152">
        <f t="shared" si="3"/>
        <v>59186589.509999998</v>
      </c>
      <c r="M14" s="137">
        <f t="shared" si="3"/>
        <v>39856809.780000001</v>
      </c>
      <c r="N14" s="152">
        <f>+N15+N53+N119+N181+N186</f>
        <v>57984573.969999999</v>
      </c>
      <c r="O14" s="137">
        <f>+O15+O53+O119+O181+O186</f>
        <v>41046798.229999997</v>
      </c>
      <c r="P14" s="152">
        <f>+P15+P53+P119+P181+P186</f>
        <v>57131770.640000001</v>
      </c>
      <c r="Q14" s="152">
        <f>+Q15+Q53+Q119+Q181+Q186</f>
        <v>119498831.20999999</v>
      </c>
      <c r="R14" s="195">
        <f t="shared" si="3"/>
        <v>631445056.95000005</v>
      </c>
      <c r="S14" s="2"/>
    </row>
    <row r="15" spans="3:20" ht="20.25" customHeight="1" x14ac:dyDescent="0.2">
      <c r="C15" s="63">
        <v>21</v>
      </c>
      <c r="D15" s="64" t="s">
        <v>17</v>
      </c>
      <c r="E15" s="138">
        <f>+E16+E30+E35+E42+E48</f>
        <v>477284812</v>
      </c>
      <c r="F15" s="153">
        <f>+F16+F30+F35+F42+F48</f>
        <v>29183635.48</v>
      </c>
      <c r="G15" s="181">
        <f t="shared" ref="G15:M15" si="4">+G16+G30+G35+G42+G48</f>
        <v>29006297.879999999</v>
      </c>
      <c r="H15" s="153">
        <f t="shared" si="4"/>
        <v>29605393.030000001</v>
      </c>
      <c r="I15" s="138">
        <f t="shared" si="4"/>
        <v>27120519.43</v>
      </c>
      <c r="J15" s="153">
        <f t="shared" si="4"/>
        <v>30675514.640000001</v>
      </c>
      <c r="K15" s="138">
        <f t="shared" si="4"/>
        <v>29403091.149999999</v>
      </c>
      <c r="L15" s="153">
        <f t="shared" si="4"/>
        <v>35498850.229999997</v>
      </c>
      <c r="M15" s="138">
        <f t="shared" si="4"/>
        <v>31900634.98</v>
      </c>
      <c r="N15" s="153">
        <f>+N16+N30+N35+N42+N48</f>
        <v>29131451.07</v>
      </c>
      <c r="O15" s="138">
        <f>+O16+O30+O35+O42+O48</f>
        <v>27700663.280000001</v>
      </c>
      <c r="P15" s="153">
        <f>+P16+P30+P35+P42+P48</f>
        <v>29059103.48</v>
      </c>
      <c r="Q15" s="153">
        <f>+Q16+Q30+Q35+Q42+Q48</f>
        <v>93333868.379999995</v>
      </c>
      <c r="R15" s="196">
        <f>+R16+R30+R35+R42+R48</f>
        <v>421619023.02999997</v>
      </c>
      <c r="S15" s="11"/>
      <c r="T15" s="2"/>
    </row>
    <row r="16" spans="3:20" ht="12.75" customHeight="1" x14ac:dyDescent="0.2">
      <c r="C16" s="65">
        <v>211</v>
      </c>
      <c r="D16" s="66" t="s">
        <v>18</v>
      </c>
      <c r="E16" s="127">
        <f t="shared" ref="E16:M16" si="5">+E17+E19+E22+E24+E26+E28</f>
        <v>328318784</v>
      </c>
      <c r="F16" s="154">
        <f t="shared" si="5"/>
        <v>20419484.420000002</v>
      </c>
      <c r="G16" s="169">
        <f t="shared" si="5"/>
        <v>19834044.710000001</v>
      </c>
      <c r="H16" s="154">
        <f t="shared" si="5"/>
        <v>20743748.07</v>
      </c>
      <c r="I16" s="127">
        <f t="shared" si="5"/>
        <v>18615675.399999999</v>
      </c>
      <c r="J16" s="154">
        <f t="shared" si="5"/>
        <v>21437805.34</v>
      </c>
      <c r="K16" s="127">
        <f t="shared" si="5"/>
        <v>20944337.010000002</v>
      </c>
      <c r="L16" s="154">
        <f t="shared" si="5"/>
        <v>24008818.77</v>
      </c>
      <c r="M16" s="127">
        <f t="shared" si="5"/>
        <v>23014737.27</v>
      </c>
      <c r="N16" s="154">
        <f>+N17+N19+N22+N24+N26+N28</f>
        <v>19679928.620000001</v>
      </c>
      <c r="O16" s="127">
        <f>+O17+O19+O22+O24+O26+O28</f>
        <v>18960412.140000001</v>
      </c>
      <c r="P16" s="154">
        <f>+P17+P19+P22+P24+P26+P28</f>
        <v>17703617.140000001</v>
      </c>
      <c r="Q16" s="154">
        <f>+Q17+Q19+Q22+Q24+Q26+Q28</f>
        <v>50167900.869999997</v>
      </c>
      <c r="R16" s="197">
        <f>+R17+R19+R22+R24+R26+R28</f>
        <v>275530509.75999999</v>
      </c>
    </row>
    <row r="17" spans="3:26" ht="12.75" customHeight="1" x14ac:dyDescent="0.2">
      <c r="C17" s="67">
        <v>2111</v>
      </c>
      <c r="D17" s="68" t="s">
        <v>19</v>
      </c>
      <c r="E17" s="14">
        <f t="shared" ref="E17:R17" si="6">+E18</f>
        <v>198945207</v>
      </c>
      <c r="F17" s="155">
        <f t="shared" si="6"/>
        <v>15217245.15</v>
      </c>
      <c r="G17" s="182">
        <f t="shared" si="6"/>
        <v>15245609.09</v>
      </c>
      <c r="H17" s="155">
        <f t="shared" si="6"/>
        <v>15132413.32</v>
      </c>
      <c r="I17" s="14">
        <f t="shared" si="6"/>
        <v>15132100.470000001</v>
      </c>
      <c r="J17" s="155">
        <f t="shared" si="6"/>
        <v>15371543.48</v>
      </c>
      <c r="K17" s="14">
        <f t="shared" si="6"/>
        <v>15040013.99</v>
      </c>
      <c r="L17" s="155">
        <f t="shared" si="6"/>
        <v>15748581.189999999</v>
      </c>
      <c r="M17" s="14">
        <f t="shared" si="6"/>
        <v>15391592.25</v>
      </c>
      <c r="N17" s="155">
        <f>+N18</f>
        <v>15474285.310000001</v>
      </c>
      <c r="O17" s="14">
        <f>+O18</f>
        <v>15512591</v>
      </c>
      <c r="P17" s="155">
        <f>+P18</f>
        <v>15512591</v>
      </c>
      <c r="Q17" s="155">
        <f>+Q18</f>
        <v>15897171.130000001</v>
      </c>
      <c r="R17" s="198">
        <f t="shared" si="6"/>
        <v>184675737.38</v>
      </c>
      <c r="S17" s="1" t="s">
        <v>378</v>
      </c>
    </row>
    <row r="18" spans="3:26" ht="17.25" customHeight="1" x14ac:dyDescent="0.2">
      <c r="C18" s="69" t="s">
        <v>20</v>
      </c>
      <c r="D18" s="70" t="s">
        <v>21</v>
      </c>
      <c r="E18" s="126">
        <v>198945207</v>
      </c>
      <c r="F18" s="156">
        <v>15217245.15</v>
      </c>
      <c r="G18" s="167">
        <v>15245609.09</v>
      </c>
      <c r="H18" s="156">
        <v>15132413.32</v>
      </c>
      <c r="I18" s="126">
        <v>15132100.470000001</v>
      </c>
      <c r="J18" s="156">
        <v>15371543.48</v>
      </c>
      <c r="K18" s="126">
        <v>15040013.99</v>
      </c>
      <c r="L18" s="156">
        <v>15748581.189999999</v>
      </c>
      <c r="M18" s="188">
        <v>15391592.25</v>
      </c>
      <c r="N18" s="174">
        <v>15474285.310000001</v>
      </c>
      <c r="O18" s="188">
        <v>15512591</v>
      </c>
      <c r="P18" s="174">
        <v>15512591</v>
      </c>
      <c r="Q18" s="174">
        <v>15897171.130000001</v>
      </c>
      <c r="R18" s="199">
        <f>SUM(F18:Q18)</f>
        <v>184675737.38</v>
      </c>
      <c r="S18" s="12"/>
      <c r="T18" s="13"/>
      <c r="U18" s="13"/>
      <c r="V18" s="13"/>
      <c r="W18" s="13"/>
      <c r="X18" s="13"/>
      <c r="Y18" s="13"/>
      <c r="Z18" s="13"/>
    </row>
    <row r="19" spans="3:26" ht="12.75" customHeight="1" x14ac:dyDescent="0.2">
      <c r="C19" s="67">
        <v>2112</v>
      </c>
      <c r="D19" s="71" t="s">
        <v>22</v>
      </c>
      <c r="E19" s="14">
        <f t="shared" ref="E19:R19" si="7">SUM(E20:E21)</f>
        <v>6000000</v>
      </c>
      <c r="F19" s="155">
        <f t="shared" si="7"/>
        <v>431016.03</v>
      </c>
      <c r="G19" s="14">
        <f t="shared" si="7"/>
        <v>434700</v>
      </c>
      <c r="H19" s="155">
        <f t="shared" si="7"/>
        <v>438000</v>
      </c>
      <c r="I19" s="14">
        <f t="shared" si="7"/>
        <v>445424.1</v>
      </c>
      <c r="J19" s="155">
        <f t="shared" si="7"/>
        <v>384460.61</v>
      </c>
      <c r="K19" s="14">
        <f t="shared" si="7"/>
        <v>431000</v>
      </c>
      <c r="L19" s="155">
        <f t="shared" si="7"/>
        <v>442000</v>
      </c>
      <c r="M19" s="14">
        <f t="shared" si="7"/>
        <v>445200</v>
      </c>
      <c r="N19" s="155">
        <f>SUM(N20:N21)</f>
        <v>458000</v>
      </c>
      <c r="O19" s="14">
        <f>SUM(O20:O21)</f>
        <v>455000</v>
      </c>
      <c r="P19" s="155">
        <f>SUM(P20:P21)</f>
        <v>494825.66</v>
      </c>
      <c r="Q19" s="155">
        <f>SUM(Q20:Q21)</f>
        <v>477812.83</v>
      </c>
      <c r="R19" s="198">
        <f t="shared" si="7"/>
        <v>5337439.2300000004</v>
      </c>
      <c r="T19" s="14"/>
      <c r="U19" s="13"/>
      <c r="V19" s="15"/>
      <c r="W19" s="13"/>
      <c r="X19" s="13"/>
      <c r="Y19" s="13"/>
      <c r="Z19" s="13"/>
    </row>
    <row r="20" spans="3:26" ht="17.25" customHeight="1" x14ac:dyDescent="0.2">
      <c r="C20" s="69" t="s">
        <v>23</v>
      </c>
      <c r="D20" s="72" t="s">
        <v>24</v>
      </c>
      <c r="E20" s="126">
        <v>1000000</v>
      </c>
      <c r="F20" s="156">
        <v>0</v>
      </c>
      <c r="G20" s="126">
        <v>0</v>
      </c>
      <c r="H20" s="156">
        <v>0</v>
      </c>
      <c r="I20" s="126">
        <v>0</v>
      </c>
      <c r="J20" s="156">
        <v>0</v>
      </c>
      <c r="K20" s="126">
        <v>0</v>
      </c>
      <c r="L20" s="156">
        <v>0</v>
      </c>
      <c r="M20" s="126">
        <v>0</v>
      </c>
      <c r="N20" s="156">
        <v>0</v>
      </c>
      <c r="O20" s="126">
        <v>0</v>
      </c>
      <c r="P20" s="156">
        <v>33225.660000000003</v>
      </c>
      <c r="Q20" s="156">
        <v>16612.830000000002</v>
      </c>
      <c r="R20" s="199">
        <f t="shared" ref="R20:R21" si="8">SUM(F20:Q20)</f>
        <v>49838.49</v>
      </c>
      <c r="S20" s="16"/>
      <c r="T20" s="14"/>
      <c r="U20" s="13"/>
      <c r="V20" s="12"/>
      <c r="W20" s="13"/>
      <c r="X20" s="13"/>
      <c r="Y20" s="13"/>
      <c r="Z20" s="13"/>
    </row>
    <row r="21" spans="3:26" ht="16.5" customHeight="1" x14ac:dyDescent="0.2">
      <c r="C21" s="69" t="s">
        <v>25</v>
      </c>
      <c r="D21" s="72" t="s">
        <v>26</v>
      </c>
      <c r="E21" s="126">
        <v>5000000</v>
      </c>
      <c r="F21" s="156">
        <v>431016.03</v>
      </c>
      <c r="G21" s="126">
        <v>434700</v>
      </c>
      <c r="H21" s="156">
        <v>438000</v>
      </c>
      <c r="I21" s="126">
        <v>445424.1</v>
      </c>
      <c r="J21" s="156">
        <v>384460.61</v>
      </c>
      <c r="K21" s="126">
        <v>431000</v>
      </c>
      <c r="L21" s="156">
        <v>442000</v>
      </c>
      <c r="M21" s="126">
        <v>445200</v>
      </c>
      <c r="N21" s="156">
        <v>458000</v>
      </c>
      <c r="O21" s="126">
        <v>455000</v>
      </c>
      <c r="P21" s="156">
        <v>461600</v>
      </c>
      <c r="Q21" s="156">
        <v>461200</v>
      </c>
      <c r="R21" s="199">
        <f t="shared" si="8"/>
        <v>5287600.74</v>
      </c>
      <c r="S21" s="17"/>
      <c r="T21" s="14"/>
      <c r="U21" s="13"/>
      <c r="V21" s="12"/>
      <c r="W21" s="13"/>
      <c r="X21" s="13"/>
      <c r="Y21" s="13"/>
      <c r="Z21" s="13"/>
    </row>
    <row r="22" spans="3:26" ht="13.5" customHeight="1" x14ac:dyDescent="0.2">
      <c r="C22" s="67">
        <v>2113</v>
      </c>
      <c r="D22" s="71" t="s">
        <v>27</v>
      </c>
      <c r="E22" s="14">
        <f t="shared" ref="E22:R22" si="9">+E23</f>
        <v>100000</v>
      </c>
      <c r="F22" s="155">
        <f t="shared" si="9"/>
        <v>0</v>
      </c>
      <c r="G22" s="14">
        <f t="shared" si="9"/>
        <v>0</v>
      </c>
      <c r="H22" s="155">
        <f t="shared" si="9"/>
        <v>0</v>
      </c>
      <c r="I22" s="14">
        <f t="shared" si="9"/>
        <v>0</v>
      </c>
      <c r="J22" s="155">
        <f t="shared" si="9"/>
        <v>0</v>
      </c>
      <c r="K22" s="14">
        <f t="shared" si="9"/>
        <v>0</v>
      </c>
      <c r="L22" s="155">
        <f t="shared" si="9"/>
        <v>0</v>
      </c>
      <c r="M22" s="14">
        <f t="shared" si="9"/>
        <v>0</v>
      </c>
      <c r="N22" s="155">
        <f>+N23</f>
        <v>0</v>
      </c>
      <c r="O22" s="14">
        <f>+O23</f>
        <v>0</v>
      </c>
      <c r="P22" s="155">
        <f>+P23</f>
        <v>0</v>
      </c>
      <c r="Q22" s="155">
        <f>+Q23</f>
        <v>587097.36</v>
      </c>
      <c r="R22" s="198">
        <f t="shared" si="9"/>
        <v>587097.36</v>
      </c>
      <c r="S22" s="17"/>
      <c r="T22" s="14"/>
      <c r="U22" s="18"/>
      <c r="V22" s="12"/>
      <c r="W22" s="13"/>
      <c r="X22" s="13"/>
      <c r="Y22" s="13"/>
      <c r="Z22" s="13"/>
    </row>
    <row r="23" spans="3:26" ht="16.5" customHeight="1" x14ac:dyDescent="0.2">
      <c r="C23" s="69" t="s">
        <v>28</v>
      </c>
      <c r="D23" s="73" t="s">
        <v>27</v>
      </c>
      <c r="E23" s="139">
        <v>100000</v>
      </c>
      <c r="F23" s="156">
        <v>0</v>
      </c>
      <c r="G23" s="126">
        <v>0</v>
      </c>
      <c r="H23" s="156">
        <v>0</v>
      </c>
      <c r="I23" s="126">
        <v>0</v>
      </c>
      <c r="J23" s="156">
        <v>0</v>
      </c>
      <c r="K23" s="126">
        <v>0</v>
      </c>
      <c r="L23" s="156">
        <v>0</v>
      </c>
      <c r="M23" s="126">
        <v>0</v>
      </c>
      <c r="N23" s="156">
        <v>0</v>
      </c>
      <c r="O23" s="126">
        <v>0</v>
      </c>
      <c r="P23" s="156">
        <v>0</v>
      </c>
      <c r="Q23" s="156">
        <v>587097.36</v>
      </c>
      <c r="R23" s="199">
        <f>SUM(F23:Q23)</f>
        <v>587097.36</v>
      </c>
      <c r="S23" s="17" t="s">
        <v>379</v>
      </c>
      <c r="T23" s="14"/>
      <c r="U23" s="18"/>
      <c r="V23" s="12"/>
      <c r="W23" s="13"/>
      <c r="X23" s="13"/>
      <c r="Y23" s="13"/>
      <c r="Z23" s="13"/>
    </row>
    <row r="24" spans="3:26" ht="17.25" customHeight="1" x14ac:dyDescent="0.2">
      <c r="C24" s="67">
        <v>2114</v>
      </c>
      <c r="D24" s="74" t="s">
        <v>29</v>
      </c>
      <c r="E24" s="14">
        <f t="shared" ref="E24:R24" si="10">+E25</f>
        <v>17500000</v>
      </c>
      <c r="F24" s="155">
        <f t="shared" si="10"/>
        <v>0</v>
      </c>
      <c r="G24" s="14">
        <f t="shared" si="10"/>
        <v>0</v>
      </c>
      <c r="H24" s="155">
        <f t="shared" si="10"/>
        <v>0</v>
      </c>
      <c r="I24" s="14">
        <f t="shared" si="10"/>
        <v>20752.11</v>
      </c>
      <c r="J24" s="155">
        <f t="shared" si="10"/>
        <v>128198.33</v>
      </c>
      <c r="K24" s="14">
        <f t="shared" si="10"/>
        <v>145448.88</v>
      </c>
      <c r="L24" s="155">
        <f t="shared" si="10"/>
        <v>25788.37</v>
      </c>
      <c r="M24" s="14">
        <f t="shared" si="10"/>
        <v>0</v>
      </c>
      <c r="N24" s="155">
        <f>+N25</f>
        <v>39617.67</v>
      </c>
      <c r="O24" s="14">
        <f>+O25</f>
        <v>37993.65</v>
      </c>
      <c r="P24" s="155">
        <f>+P25</f>
        <v>0</v>
      </c>
      <c r="Q24" s="155">
        <f>+Q25</f>
        <v>18414227.649999999</v>
      </c>
      <c r="R24" s="198">
        <f t="shared" si="10"/>
        <v>18812026.66</v>
      </c>
      <c r="S24" s="17"/>
      <c r="T24" s="14"/>
      <c r="U24" s="18"/>
      <c r="V24" s="12"/>
      <c r="W24" s="13"/>
      <c r="X24" s="13"/>
      <c r="Y24" s="13"/>
      <c r="Z24" s="13"/>
    </row>
    <row r="25" spans="3:26" ht="17.25" customHeight="1" x14ac:dyDescent="0.2">
      <c r="C25" s="69" t="s">
        <v>30</v>
      </c>
      <c r="D25" s="70" t="s">
        <v>31</v>
      </c>
      <c r="E25" s="126">
        <v>17500000</v>
      </c>
      <c r="F25" s="156">
        <v>0</v>
      </c>
      <c r="G25" s="126">
        <v>0</v>
      </c>
      <c r="H25" s="156">
        <v>0</v>
      </c>
      <c r="I25" s="126">
        <v>20752.11</v>
      </c>
      <c r="J25" s="156">
        <v>128198.33</v>
      </c>
      <c r="K25" s="126">
        <v>145448.88</v>
      </c>
      <c r="L25" s="174">
        <v>25788.37</v>
      </c>
      <c r="M25" s="126">
        <v>0</v>
      </c>
      <c r="N25" s="156">
        <v>39617.67</v>
      </c>
      <c r="O25" s="126">
        <v>37993.65</v>
      </c>
      <c r="P25" s="156">
        <v>0</v>
      </c>
      <c r="Q25" s="156">
        <v>18414227.649999999</v>
      </c>
      <c r="R25" s="199">
        <f>SUM(F25:Q25)</f>
        <v>18812026.66</v>
      </c>
      <c r="S25" s="13"/>
      <c r="V25" s="19"/>
      <c r="W25" s="18"/>
      <c r="X25" s="18"/>
      <c r="Y25" s="13"/>
      <c r="Z25" s="13"/>
    </row>
    <row r="26" spans="3:26" ht="13.5" customHeight="1" x14ac:dyDescent="0.2">
      <c r="C26" s="67">
        <v>2115</v>
      </c>
      <c r="D26" s="68" t="s">
        <v>32</v>
      </c>
      <c r="E26" s="14">
        <f t="shared" ref="E26:M26" si="11">+E27</f>
        <v>60416207</v>
      </c>
      <c r="F26" s="155">
        <f t="shared" si="11"/>
        <v>3557887.45</v>
      </c>
      <c r="G26" s="14">
        <f t="shared" si="11"/>
        <v>574535.28</v>
      </c>
      <c r="H26" s="155">
        <f t="shared" si="11"/>
        <v>3267149.46</v>
      </c>
      <c r="I26" s="14">
        <f t="shared" si="11"/>
        <v>359513.36</v>
      </c>
      <c r="J26" s="155">
        <f t="shared" si="11"/>
        <v>3269837.55</v>
      </c>
      <c r="K26" s="14">
        <f t="shared" si="11"/>
        <v>1996541.42</v>
      </c>
      <c r="L26" s="155">
        <f t="shared" si="11"/>
        <v>779437.77</v>
      </c>
      <c r="M26" s="14">
        <f t="shared" si="11"/>
        <v>803056.91</v>
      </c>
      <c r="N26" s="155">
        <f>+N27</f>
        <v>407433.32</v>
      </c>
      <c r="O26" s="14">
        <f>+O27</f>
        <v>625912.15</v>
      </c>
      <c r="P26" s="155">
        <f>+P27</f>
        <v>0</v>
      </c>
      <c r="Q26" s="155">
        <f>+Q27</f>
        <v>11581655.609999999</v>
      </c>
      <c r="R26" s="198">
        <f>+R27</f>
        <v>27222960.280000001</v>
      </c>
      <c r="S26" s="13"/>
      <c r="T26" s="13"/>
      <c r="V26" s="13"/>
      <c r="W26" s="13"/>
      <c r="X26" s="13"/>
      <c r="Y26" s="13"/>
      <c r="Z26" s="13"/>
    </row>
    <row r="27" spans="3:26" ht="18" customHeight="1" x14ac:dyDescent="0.2">
      <c r="C27" s="69" t="s">
        <v>33</v>
      </c>
      <c r="D27" s="70" t="s">
        <v>34</v>
      </c>
      <c r="E27" s="126">
        <v>60416207</v>
      </c>
      <c r="F27" s="156">
        <v>3557887.45</v>
      </c>
      <c r="G27" s="126">
        <v>574535.28</v>
      </c>
      <c r="H27" s="156">
        <v>3267149.46</v>
      </c>
      <c r="I27" s="126">
        <v>359513.36</v>
      </c>
      <c r="J27" s="156">
        <v>3269837.55</v>
      </c>
      <c r="K27" s="126">
        <v>1996541.42</v>
      </c>
      <c r="L27" s="174">
        <v>779437.77</v>
      </c>
      <c r="M27" s="188">
        <v>803056.91</v>
      </c>
      <c r="N27" s="174">
        <v>407433.32</v>
      </c>
      <c r="O27" s="188">
        <v>625912.15</v>
      </c>
      <c r="P27" s="156">
        <v>0</v>
      </c>
      <c r="Q27" s="174">
        <v>11581655.609999999</v>
      </c>
      <c r="R27" s="199">
        <f>SUM(F27:Q27)</f>
        <v>27222960.280000001</v>
      </c>
      <c r="S27" s="20"/>
      <c r="T27" s="14"/>
      <c r="U27" s="15"/>
      <c r="V27" s="18"/>
      <c r="W27" s="13"/>
      <c r="X27" s="13"/>
      <c r="Y27" s="13"/>
      <c r="Z27" s="13"/>
    </row>
    <row r="28" spans="3:26" ht="12.75" customHeight="1" x14ac:dyDescent="0.2">
      <c r="C28" s="67">
        <v>2116</v>
      </c>
      <c r="D28" s="74" t="s">
        <v>35</v>
      </c>
      <c r="E28" s="14">
        <f t="shared" ref="E28:R28" si="12">+E29</f>
        <v>45357370</v>
      </c>
      <c r="F28" s="155">
        <f t="shared" si="12"/>
        <v>1213335.79</v>
      </c>
      <c r="G28" s="14">
        <f t="shared" si="12"/>
        <v>3579200.34</v>
      </c>
      <c r="H28" s="155">
        <f t="shared" si="12"/>
        <v>1906185.29</v>
      </c>
      <c r="I28" s="14">
        <f t="shared" si="12"/>
        <v>2657885.36</v>
      </c>
      <c r="J28" s="155">
        <f t="shared" si="12"/>
        <v>2283765.37</v>
      </c>
      <c r="K28" s="14">
        <f t="shared" si="12"/>
        <v>3331332.72</v>
      </c>
      <c r="L28" s="155">
        <f t="shared" si="12"/>
        <v>7013011.4400000004</v>
      </c>
      <c r="M28" s="14">
        <f t="shared" si="12"/>
        <v>6374888.1100000003</v>
      </c>
      <c r="N28" s="155">
        <f>+N29</f>
        <v>3300592.32</v>
      </c>
      <c r="O28" s="14">
        <f>+O29</f>
        <v>2328915.34</v>
      </c>
      <c r="P28" s="155">
        <f>+P29</f>
        <v>1696200.48</v>
      </c>
      <c r="Q28" s="155">
        <f>+Q29</f>
        <v>3209936.29</v>
      </c>
      <c r="R28" s="198">
        <f t="shared" si="12"/>
        <v>38895248.850000001</v>
      </c>
      <c r="S28" s="20"/>
      <c r="T28" s="14"/>
      <c r="U28" s="13"/>
      <c r="V28" s="18"/>
      <c r="W28" s="13"/>
      <c r="X28" s="13"/>
      <c r="Y28" s="13"/>
      <c r="Z28" s="13"/>
    </row>
    <row r="29" spans="3:26" ht="18.75" customHeight="1" x14ac:dyDescent="0.2">
      <c r="C29" s="69" t="s">
        <v>36</v>
      </c>
      <c r="D29" s="70" t="s">
        <v>35</v>
      </c>
      <c r="E29" s="126">
        <v>45357370</v>
      </c>
      <c r="F29" s="156">
        <v>1213335.79</v>
      </c>
      <c r="G29" s="126">
        <v>3579200.34</v>
      </c>
      <c r="H29" s="156">
        <v>1906185.29</v>
      </c>
      <c r="I29" s="126">
        <v>2657885.36</v>
      </c>
      <c r="J29" s="156">
        <v>2283765.37</v>
      </c>
      <c r="K29" s="126">
        <v>3331332.72</v>
      </c>
      <c r="L29" s="174">
        <v>7013011.4400000004</v>
      </c>
      <c r="M29" s="188">
        <v>6374888.1100000003</v>
      </c>
      <c r="N29" s="174">
        <v>3300592.32</v>
      </c>
      <c r="O29" s="188">
        <v>2328915.34</v>
      </c>
      <c r="P29" s="174">
        <v>1696200.48</v>
      </c>
      <c r="Q29" s="174">
        <v>3209936.29</v>
      </c>
      <c r="R29" s="199">
        <f>SUM(F29:Q29)</f>
        <v>38895248.850000001</v>
      </c>
      <c r="S29" s="20"/>
      <c r="T29" s="14"/>
      <c r="U29" s="15"/>
      <c r="V29" s="18"/>
      <c r="W29" s="13"/>
      <c r="X29" s="13"/>
      <c r="Y29" s="13"/>
      <c r="Z29" s="13"/>
    </row>
    <row r="30" spans="3:26" ht="12.75" customHeight="1" x14ac:dyDescent="0.2">
      <c r="C30" s="65">
        <v>212</v>
      </c>
      <c r="D30" s="75" t="s">
        <v>37</v>
      </c>
      <c r="E30" s="127">
        <f t="shared" ref="E30:M30" si="13">+E31</f>
        <v>45800000</v>
      </c>
      <c r="F30" s="154">
        <f t="shared" si="13"/>
        <v>3743304.15</v>
      </c>
      <c r="G30" s="127">
        <f t="shared" si="13"/>
        <v>4165505.15</v>
      </c>
      <c r="H30" s="154">
        <f t="shared" si="13"/>
        <v>3609538.92</v>
      </c>
      <c r="I30" s="127">
        <f t="shared" si="13"/>
        <v>3588186.37</v>
      </c>
      <c r="J30" s="154">
        <f t="shared" si="13"/>
        <v>3651844.08</v>
      </c>
      <c r="K30" s="127">
        <f t="shared" si="13"/>
        <v>3614589.14</v>
      </c>
      <c r="L30" s="154">
        <f t="shared" si="13"/>
        <v>3614589.14</v>
      </c>
      <c r="M30" s="127">
        <f t="shared" si="13"/>
        <v>3614589.14</v>
      </c>
      <c r="N30" s="154">
        <f>+N31</f>
        <v>4313168.53</v>
      </c>
      <c r="O30" s="127">
        <f>+O31</f>
        <v>3614589.14</v>
      </c>
      <c r="P30" s="154">
        <f>+P31</f>
        <v>3594903.34</v>
      </c>
      <c r="Q30" s="154">
        <f>+Q31</f>
        <v>3132992.54</v>
      </c>
      <c r="R30" s="197">
        <f>+R31</f>
        <v>44257799.640000001</v>
      </c>
      <c r="S30" s="21"/>
      <c r="T30" s="14"/>
      <c r="U30" s="13"/>
      <c r="V30" s="18"/>
      <c r="W30" s="13"/>
      <c r="X30" s="13"/>
      <c r="Y30" s="13"/>
      <c r="Z30" s="13"/>
    </row>
    <row r="31" spans="3:26" ht="12.75" customHeight="1" x14ac:dyDescent="0.2">
      <c r="C31" s="67">
        <v>2122</v>
      </c>
      <c r="D31" s="74" t="s">
        <v>38</v>
      </c>
      <c r="E31" s="14">
        <f t="shared" ref="E31:R31" si="14">SUM(E32:E34)</f>
        <v>45800000</v>
      </c>
      <c r="F31" s="155">
        <f t="shared" si="14"/>
        <v>3743304.15</v>
      </c>
      <c r="G31" s="14">
        <f t="shared" si="14"/>
        <v>4165505.15</v>
      </c>
      <c r="H31" s="155">
        <f t="shared" si="14"/>
        <v>3609538.92</v>
      </c>
      <c r="I31" s="14">
        <f t="shared" si="14"/>
        <v>3588186.37</v>
      </c>
      <c r="J31" s="155">
        <f t="shared" si="14"/>
        <v>3651844.08</v>
      </c>
      <c r="K31" s="14">
        <f t="shared" si="14"/>
        <v>3614589.14</v>
      </c>
      <c r="L31" s="155">
        <f t="shared" si="14"/>
        <v>3614589.14</v>
      </c>
      <c r="M31" s="14">
        <f t="shared" si="14"/>
        <v>3614589.14</v>
      </c>
      <c r="N31" s="155">
        <f>SUM(N32:N34)</f>
        <v>4313168.53</v>
      </c>
      <c r="O31" s="14">
        <f>SUM(O32:O34)</f>
        <v>3614589.14</v>
      </c>
      <c r="P31" s="155">
        <f>SUM(P32:P34)</f>
        <v>3594903.34</v>
      </c>
      <c r="Q31" s="155">
        <f>SUM(Q32:Q34)</f>
        <v>3132992.54</v>
      </c>
      <c r="R31" s="198">
        <f t="shared" si="14"/>
        <v>44257799.640000001</v>
      </c>
      <c r="S31" s="21"/>
      <c r="T31" s="14"/>
      <c r="U31" s="13"/>
      <c r="V31" s="13"/>
      <c r="W31" s="13"/>
      <c r="X31" s="13"/>
      <c r="Y31" s="13"/>
      <c r="Z31" s="13"/>
    </row>
    <row r="32" spans="3:26" ht="19.5" customHeight="1" x14ac:dyDescent="0.2">
      <c r="C32" s="69" t="s">
        <v>39</v>
      </c>
      <c r="D32" s="70" t="s">
        <v>40</v>
      </c>
      <c r="E32" s="126">
        <v>300000</v>
      </c>
      <c r="F32" s="156">
        <v>0</v>
      </c>
      <c r="G32" s="126">
        <v>0</v>
      </c>
      <c r="H32" s="156">
        <v>0</v>
      </c>
      <c r="I32" s="126">
        <v>0</v>
      </c>
      <c r="J32" s="156">
        <v>0</v>
      </c>
      <c r="K32" s="126">
        <v>0</v>
      </c>
      <c r="L32" s="156">
        <v>0</v>
      </c>
      <c r="M32" s="126">
        <v>0</v>
      </c>
      <c r="N32" s="156">
        <v>0</v>
      </c>
      <c r="O32" s="126">
        <v>0</v>
      </c>
      <c r="P32" s="156">
        <v>0</v>
      </c>
      <c r="Q32" s="156">
        <v>0</v>
      </c>
      <c r="R32" s="199">
        <f t="shared" ref="R32:R34" si="15">SUM(F32:Q32)</f>
        <v>0</v>
      </c>
      <c r="S32" s="13"/>
      <c r="T32" s="13"/>
      <c r="U32" s="13"/>
      <c r="V32" s="19"/>
      <c r="W32" s="18"/>
      <c r="X32" s="18"/>
      <c r="Y32" s="13"/>
      <c r="Z32" s="13"/>
    </row>
    <row r="33" spans="3:26" ht="18" customHeight="1" x14ac:dyDescent="0.2">
      <c r="C33" s="27" t="s">
        <v>41</v>
      </c>
      <c r="D33" s="76" t="s">
        <v>42</v>
      </c>
      <c r="E33" s="126">
        <v>45000000</v>
      </c>
      <c r="F33" s="156">
        <v>3723304.15</v>
      </c>
      <c r="G33" s="126">
        <v>3735505.15</v>
      </c>
      <c r="H33" s="156">
        <v>3589538.92</v>
      </c>
      <c r="I33" s="126">
        <v>3568186.37</v>
      </c>
      <c r="J33" s="156">
        <v>3631844.08</v>
      </c>
      <c r="K33" s="126">
        <v>3594589.14</v>
      </c>
      <c r="L33" s="174">
        <v>3594589.14</v>
      </c>
      <c r="M33" s="188">
        <v>3594589.14</v>
      </c>
      <c r="N33" s="174">
        <v>3594589.14</v>
      </c>
      <c r="O33" s="188">
        <v>3594589.14</v>
      </c>
      <c r="P33" s="174">
        <v>3574903.34</v>
      </c>
      <c r="Q33" s="174">
        <v>3112992.54</v>
      </c>
      <c r="R33" s="199">
        <f t="shared" si="15"/>
        <v>42909220.25</v>
      </c>
      <c r="S33" s="13"/>
      <c r="T33" s="13"/>
      <c r="U33" s="13"/>
      <c r="V33" s="13"/>
      <c r="W33" s="13"/>
      <c r="X33" s="13"/>
      <c r="Y33" s="13"/>
      <c r="Z33" s="13"/>
    </row>
    <row r="34" spans="3:26" ht="18" customHeight="1" x14ac:dyDescent="0.2">
      <c r="C34" s="27" t="s">
        <v>43</v>
      </c>
      <c r="D34" s="76" t="s">
        <v>44</v>
      </c>
      <c r="E34" s="126">
        <v>500000</v>
      </c>
      <c r="F34" s="156">
        <v>20000</v>
      </c>
      <c r="G34" s="126">
        <v>430000</v>
      </c>
      <c r="H34" s="156">
        <v>20000</v>
      </c>
      <c r="I34" s="126">
        <v>20000</v>
      </c>
      <c r="J34" s="156">
        <v>20000</v>
      </c>
      <c r="K34" s="126">
        <v>20000</v>
      </c>
      <c r="L34" s="156">
        <v>20000</v>
      </c>
      <c r="M34" s="126">
        <v>20000</v>
      </c>
      <c r="N34" s="156">
        <v>718579.39</v>
      </c>
      <c r="O34" s="126">
        <v>20000</v>
      </c>
      <c r="P34" s="156">
        <v>20000</v>
      </c>
      <c r="Q34" s="156">
        <v>20000</v>
      </c>
      <c r="R34" s="199">
        <f t="shared" si="15"/>
        <v>1348579.39</v>
      </c>
      <c r="S34" s="13"/>
      <c r="T34" s="13"/>
      <c r="U34" s="13"/>
      <c r="V34" s="13"/>
      <c r="W34" s="13"/>
      <c r="X34" s="13"/>
      <c r="Y34" s="13"/>
      <c r="Z34" s="13"/>
    </row>
    <row r="35" spans="3:26" ht="12.75" customHeight="1" x14ac:dyDescent="0.2">
      <c r="C35" s="26">
        <v>213</v>
      </c>
      <c r="D35" s="77" t="s">
        <v>45</v>
      </c>
      <c r="E35" s="127">
        <f t="shared" ref="E35:R35" si="16">+E36+E39</f>
        <v>14800000</v>
      </c>
      <c r="F35" s="154">
        <f t="shared" si="16"/>
        <v>1085753.53</v>
      </c>
      <c r="G35" s="127">
        <f t="shared" si="16"/>
        <v>1067465</v>
      </c>
      <c r="H35" s="154">
        <f t="shared" si="16"/>
        <v>1086215</v>
      </c>
      <c r="I35" s="127">
        <f t="shared" si="16"/>
        <v>1101015.3700000001</v>
      </c>
      <c r="J35" s="154">
        <f t="shared" si="16"/>
        <v>1103965</v>
      </c>
      <c r="K35" s="127">
        <f t="shared" si="16"/>
        <v>1085965</v>
      </c>
      <c r="L35" s="154">
        <f t="shared" si="16"/>
        <v>1127219.1299999999</v>
      </c>
      <c r="M35" s="127">
        <f t="shared" si="16"/>
        <v>1098965</v>
      </c>
      <c r="N35" s="154">
        <f>+N36+N39</f>
        <v>1130715</v>
      </c>
      <c r="O35" s="127">
        <f>+O36+O39</f>
        <v>1111715</v>
      </c>
      <c r="P35" s="154">
        <f>+P36+P39</f>
        <v>1200465</v>
      </c>
      <c r="Q35" s="154">
        <f>+Q36+Q39</f>
        <v>1379275.28</v>
      </c>
      <c r="R35" s="197">
        <f t="shared" si="16"/>
        <v>13578733.310000001</v>
      </c>
      <c r="S35" s="20"/>
      <c r="T35" s="14"/>
      <c r="U35" s="13"/>
      <c r="V35" s="22"/>
      <c r="W35" s="18"/>
      <c r="X35" s="18"/>
      <c r="Y35" s="13"/>
      <c r="Z35" s="13"/>
    </row>
    <row r="36" spans="3:26" ht="12.75" customHeight="1" x14ac:dyDescent="0.2">
      <c r="C36" s="78">
        <v>2131</v>
      </c>
      <c r="D36" s="79" t="s">
        <v>46</v>
      </c>
      <c r="E36" s="14">
        <f t="shared" ref="E36:R36" si="17">+E37+E38</f>
        <v>10500000</v>
      </c>
      <c r="F36" s="155">
        <f t="shared" si="17"/>
        <v>770194.78</v>
      </c>
      <c r="G36" s="14">
        <f t="shared" si="17"/>
        <v>751906.25</v>
      </c>
      <c r="H36" s="155">
        <f t="shared" si="17"/>
        <v>770656.25</v>
      </c>
      <c r="I36" s="14">
        <f t="shared" si="17"/>
        <v>785456.62</v>
      </c>
      <c r="J36" s="155">
        <f t="shared" si="17"/>
        <v>788406.25</v>
      </c>
      <c r="K36" s="14">
        <f t="shared" si="17"/>
        <v>770406.25</v>
      </c>
      <c r="L36" s="155">
        <f t="shared" si="17"/>
        <v>811660.38</v>
      </c>
      <c r="M36" s="14">
        <f t="shared" si="17"/>
        <v>783406.25</v>
      </c>
      <c r="N36" s="155">
        <f>+N37+N38</f>
        <v>815156.25</v>
      </c>
      <c r="O36" s="14">
        <f>+O37+O38</f>
        <v>796156.25</v>
      </c>
      <c r="P36" s="155">
        <f>+P37+P38</f>
        <v>884906.25</v>
      </c>
      <c r="Q36" s="155">
        <f>+Q37+Q38</f>
        <v>1043781.17</v>
      </c>
      <c r="R36" s="198">
        <f t="shared" si="17"/>
        <v>9772092.9499999993</v>
      </c>
      <c r="S36" s="13"/>
      <c r="T36" s="22"/>
      <c r="U36" s="13"/>
      <c r="V36" s="13"/>
      <c r="W36" s="13"/>
      <c r="X36" s="13"/>
      <c r="Y36" s="13"/>
      <c r="Z36" s="13"/>
    </row>
    <row r="37" spans="3:26" ht="15" customHeight="1" x14ac:dyDescent="0.2">
      <c r="C37" s="27" t="s">
        <v>47</v>
      </c>
      <c r="D37" s="31" t="s">
        <v>48</v>
      </c>
      <c r="E37" s="126">
        <v>10000000</v>
      </c>
      <c r="F37" s="156">
        <v>770194.78</v>
      </c>
      <c r="G37" s="126">
        <v>751906.25</v>
      </c>
      <c r="H37" s="156">
        <v>770656.25</v>
      </c>
      <c r="I37" s="126">
        <v>785456.62</v>
      </c>
      <c r="J37" s="156">
        <v>788406.25</v>
      </c>
      <c r="K37" s="126">
        <v>770406.25</v>
      </c>
      <c r="L37" s="156">
        <v>811660.38</v>
      </c>
      <c r="M37" s="126">
        <v>783406.25</v>
      </c>
      <c r="N37" s="156">
        <v>815156.25</v>
      </c>
      <c r="O37" s="126">
        <v>796156.25</v>
      </c>
      <c r="P37" s="156">
        <v>884906.25</v>
      </c>
      <c r="Q37" s="156">
        <v>1043781.17</v>
      </c>
      <c r="R37" s="199">
        <f t="shared" ref="R37:R38" si="18">SUM(F37:Q37)</f>
        <v>9772092.9499999993</v>
      </c>
      <c r="S37" s="13"/>
      <c r="T37" s="13"/>
      <c r="U37" s="13"/>
      <c r="V37" s="13"/>
      <c r="W37" s="13"/>
      <c r="X37" s="13"/>
      <c r="Y37" s="13"/>
      <c r="Z37" s="13"/>
    </row>
    <row r="38" spans="3:26" ht="12.75" customHeight="1" x14ac:dyDescent="0.2">
      <c r="C38" s="27" t="s">
        <v>49</v>
      </c>
      <c r="D38" s="31" t="s">
        <v>50</v>
      </c>
      <c r="E38" s="126">
        <v>500000</v>
      </c>
      <c r="F38" s="156">
        <v>0</v>
      </c>
      <c r="G38" s="126">
        <v>0</v>
      </c>
      <c r="H38" s="156">
        <v>0</v>
      </c>
      <c r="I38" s="126">
        <v>0</v>
      </c>
      <c r="J38" s="156">
        <v>0</v>
      </c>
      <c r="K38" s="126">
        <v>0</v>
      </c>
      <c r="L38" s="156">
        <v>0</v>
      </c>
      <c r="M38" s="126">
        <v>0</v>
      </c>
      <c r="N38" s="156">
        <v>0</v>
      </c>
      <c r="O38" s="126">
        <v>0</v>
      </c>
      <c r="P38" s="156">
        <v>0</v>
      </c>
      <c r="Q38" s="156">
        <v>0</v>
      </c>
      <c r="R38" s="199">
        <f t="shared" si="18"/>
        <v>0</v>
      </c>
      <c r="S38" s="23"/>
      <c r="T38" s="14"/>
      <c r="U38" s="13"/>
      <c r="V38" s="15"/>
      <c r="W38" s="13"/>
      <c r="X38" s="13"/>
      <c r="Y38" s="13"/>
      <c r="Z38" s="13"/>
    </row>
    <row r="39" spans="3:26" ht="12.75" customHeight="1" x14ac:dyDescent="0.2">
      <c r="C39" s="78">
        <v>2132</v>
      </c>
      <c r="D39" s="79" t="s">
        <v>51</v>
      </c>
      <c r="E39" s="14">
        <f t="shared" ref="E39:R39" si="19">+E40+E41</f>
        <v>4300000</v>
      </c>
      <c r="F39" s="155">
        <f t="shared" si="19"/>
        <v>315558.75</v>
      </c>
      <c r="G39" s="14">
        <f t="shared" si="19"/>
        <v>315558.75</v>
      </c>
      <c r="H39" s="155">
        <f t="shared" si="19"/>
        <v>315558.75</v>
      </c>
      <c r="I39" s="14">
        <f t="shared" si="19"/>
        <v>315558.75</v>
      </c>
      <c r="J39" s="155">
        <f t="shared" si="19"/>
        <v>315558.75</v>
      </c>
      <c r="K39" s="14">
        <f t="shared" si="19"/>
        <v>315558.75</v>
      </c>
      <c r="L39" s="155">
        <f t="shared" si="19"/>
        <v>315558.75</v>
      </c>
      <c r="M39" s="14">
        <f t="shared" si="19"/>
        <v>315558.75</v>
      </c>
      <c r="N39" s="155">
        <f t="shared" ref="N39:P39" si="20">+N40+N41</f>
        <v>315558.75</v>
      </c>
      <c r="O39" s="14">
        <f t="shared" si="20"/>
        <v>315558.75</v>
      </c>
      <c r="P39" s="155">
        <f t="shared" si="20"/>
        <v>315558.75</v>
      </c>
      <c r="Q39" s="155">
        <f t="shared" si="19"/>
        <v>335494.11</v>
      </c>
      <c r="R39" s="198">
        <f t="shared" si="19"/>
        <v>3806640.36</v>
      </c>
      <c r="S39" s="24"/>
      <c r="T39" s="14"/>
      <c r="U39" s="13"/>
      <c r="V39" s="18"/>
      <c r="W39" s="13"/>
      <c r="X39" s="13"/>
      <c r="Y39" s="13"/>
      <c r="Z39" s="13"/>
    </row>
    <row r="40" spans="3:26" ht="12.75" customHeight="1" x14ac:dyDescent="0.2">
      <c r="C40" s="27" t="s">
        <v>52</v>
      </c>
      <c r="D40" s="31" t="s">
        <v>53</v>
      </c>
      <c r="E40" s="126">
        <v>3800000</v>
      </c>
      <c r="F40" s="156">
        <v>315558.75</v>
      </c>
      <c r="G40" s="126">
        <v>315558.75</v>
      </c>
      <c r="H40" s="156">
        <v>315558.75</v>
      </c>
      <c r="I40" s="126">
        <v>315558.75</v>
      </c>
      <c r="J40" s="156">
        <v>315558.75</v>
      </c>
      <c r="K40" s="126">
        <v>315558.75</v>
      </c>
      <c r="L40" s="174">
        <v>315558.75</v>
      </c>
      <c r="M40" s="188">
        <v>315558.75</v>
      </c>
      <c r="N40" s="174">
        <v>315558.75</v>
      </c>
      <c r="O40" s="188">
        <v>315558.75</v>
      </c>
      <c r="P40" s="174">
        <v>315558.75</v>
      </c>
      <c r="Q40" s="174">
        <v>335494.11</v>
      </c>
      <c r="R40" s="199">
        <f t="shared" ref="R40:R41" si="21">SUM(F40:Q40)</f>
        <v>3806640.36</v>
      </c>
      <c r="S40" s="13"/>
      <c r="T40" s="22"/>
      <c r="U40" s="13"/>
      <c r="V40" s="19"/>
      <c r="W40" s="18"/>
      <c r="X40" s="18"/>
      <c r="Y40" s="13"/>
      <c r="Z40" s="13"/>
    </row>
    <row r="41" spans="3:26" ht="15" customHeight="1" x14ac:dyDescent="0.2">
      <c r="C41" s="27" t="s">
        <v>54</v>
      </c>
      <c r="D41" s="31" t="s">
        <v>55</v>
      </c>
      <c r="E41" s="126">
        <v>500000</v>
      </c>
      <c r="F41" s="156">
        <v>0</v>
      </c>
      <c r="G41" s="126">
        <v>0</v>
      </c>
      <c r="H41" s="156">
        <v>0</v>
      </c>
      <c r="I41" s="126">
        <v>0</v>
      </c>
      <c r="J41" s="156">
        <v>0</v>
      </c>
      <c r="K41" s="126">
        <v>0</v>
      </c>
      <c r="L41" s="156">
        <v>0</v>
      </c>
      <c r="M41" s="126">
        <v>0</v>
      </c>
      <c r="N41" s="156">
        <v>0</v>
      </c>
      <c r="O41" s="126">
        <v>0</v>
      </c>
      <c r="P41" s="156">
        <v>0</v>
      </c>
      <c r="Q41" s="156">
        <v>0</v>
      </c>
      <c r="R41" s="199">
        <f t="shared" si="21"/>
        <v>0</v>
      </c>
      <c r="S41" s="13"/>
      <c r="T41" s="13"/>
      <c r="U41" s="13"/>
      <c r="V41" s="13"/>
      <c r="W41" s="13"/>
      <c r="X41" s="13"/>
      <c r="Y41" s="13"/>
      <c r="Z41" s="13"/>
    </row>
    <row r="42" spans="3:26" ht="12.75" customHeight="1" x14ac:dyDescent="0.2">
      <c r="C42" s="26">
        <v>214</v>
      </c>
      <c r="D42" s="77" t="s">
        <v>56</v>
      </c>
      <c r="E42" s="127">
        <f t="shared" ref="E42:R42" si="22">+E43+E44</f>
        <v>43400000</v>
      </c>
      <c r="F42" s="154">
        <f t="shared" si="22"/>
        <v>0</v>
      </c>
      <c r="G42" s="127">
        <f t="shared" si="22"/>
        <v>0</v>
      </c>
      <c r="H42" s="154">
        <f t="shared" si="22"/>
        <v>0</v>
      </c>
      <c r="I42" s="127">
        <f t="shared" si="22"/>
        <v>0</v>
      </c>
      <c r="J42" s="154">
        <f t="shared" si="22"/>
        <v>510000</v>
      </c>
      <c r="K42" s="127">
        <f t="shared" si="22"/>
        <v>2113000</v>
      </c>
      <c r="L42" s="154">
        <f t="shared" si="22"/>
        <v>453224.81</v>
      </c>
      <c r="M42" s="127">
        <f t="shared" si="22"/>
        <v>141693.54</v>
      </c>
      <c r="N42" s="154">
        <f>+N43+N44</f>
        <v>0</v>
      </c>
      <c r="O42" s="127">
        <f>+O43+O44</f>
        <v>0</v>
      </c>
      <c r="P42" s="154">
        <f>+P43+P44</f>
        <v>40000</v>
      </c>
      <c r="Q42" s="154">
        <f>+Q43+Q44</f>
        <v>34596286.780000001</v>
      </c>
      <c r="R42" s="197">
        <f t="shared" si="22"/>
        <v>37854205.130000003</v>
      </c>
      <c r="S42" s="24"/>
      <c r="T42" s="14"/>
      <c r="U42" s="13"/>
      <c r="V42" s="22"/>
      <c r="W42" s="18"/>
      <c r="X42" s="18"/>
      <c r="Y42" s="13"/>
      <c r="Z42" s="13"/>
    </row>
    <row r="43" spans="3:26" ht="15" customHeight="1" x14ac:dyDescent="0.2">
      <c r="C43" s="27" t="s">
        <v>57</v>
      </c>
      <c r="D43" s="131" t="s">
        <v>58</v>
      </c>
      <c r="E43" s="126">
        <v>40000000</v>
      </c>
      <c r="F43" s="156">
        <v>0</v>
      </c>
      <c r="G43" s="126">
        <v>0</v>
      </c>
      <c r="H43" s="156">
        <v>0</v>
      </c>
      <c r="I43" s="126">
        <v>0</v>
      </c>
      <c r="J43" s="156">
        <v>510000</v>
      </c>
      <c r="K43" s="126">
        <v>3000</v>
      </c>
      <c r="L43" s="156">
        <v>0</v>
      </c>
      <c r="M43" s="126">
        <v>0</v>
      </c>
      <c r="N43" s="156">
        <v>0</v>
      </c>
      <c r="O43" s="126">
        <v>0</v>
      </c>
      <c r="P43" s="156">
        <v>0</v>
      </c>
      <c r="Q43" s="156">
        <v>34263380.530000001</v>
      </c>
      <c r="R43" s="199">
        <f>SUM(F43:Q43)</f>
        <v>34776380.530000001</v>
      </c>
      <c r="S43" s="13"/>
      <c r="T43" s="22"/>
      <c r="U43" s="13"/>
      <c r="V43" s="13"/>
      <c r="W43" s="13"/>
      <c r="X43" s="13"/>
      <c r="Y43" s="13"/>
      <c r="Z43" s="13"/>
    </row>
    <row r="44" spans="3:26" ht="15" customHeight="1" x14ac:dyDescent="0.2">
      <c r="C44" s="78">
        <v>2142</v>
      </c>
      <c r="D44" s="132" t="s">
        <v>59</v>
      </c>
      <c r="E44" s="14">
        <f t="shared" ref="E44:R44" si="23">SUM(E45:E47)</f>
        <v>3400000</v>
      </c>
      <c r="F44" s="155">
        <f t="shared" si="23"/>
        <v>0</v>
      </c>
      <c r="G44" s="14">
        <f t="shared" si="23"/>
        <v>0</v>
      </c>
      <c r="H44" s="155">
        <f t="shared" si="23"/>
        <v>0</v>
      </c>
      <c r="I44" s="14">
        <f t="shared" si="23"/>
        <v>0</v>
      </c>
      <c r="J44" s="155">
        <f t="shared" si="23"/>
        <v>0</v>
      </c>
      <c r="K44" s="14">
        <f t="shared" si="23"/>
        <v>2110000</v>
      </c>
      <c r="L44" s="155">
        <f t="shared" si="23"/>
        <v>453224.81</v>
      </c>
      <c r="M44" s="14">
        <f t="shared" si="23"/>
        <v>141693.54</v>
      </c>
      <c r="N44" s="155">
        <f>SUM(N45:N47)</f>
        <v>0</v>
      </c>
      <c r="O44" s="14">
        <f>SUM(O45:O47)</f>
        <v>0</v>
      </c>
      <c r="P44" s="155">
        <f>SUM(P45:P47)</f>
        <v>40000</v>
      </c>
      <c r="Q44" s="155">
        <f>SUM(Q45:Q47)</f>
        <v>332906.25</v>
      </c>
      <c r="R44" s="198">
        <f t="shared" si="23"/>
        <v>3077824.6</v>
      </c>
      <c r="S44" s="13"/>
      <c r="T44" s="13"/>
      <c r="U44" s="13"/>
      <c r="V44" s="13"/>
      <c r="W44" s="13"/>
      <c r="X44" s="13"/>
      <c r="Y44" s="13"/>
      <c r="Z44" s="13"/>
    </row>
    <row r="45" spans="3:26" ht="12.75" customHeight="1" x14ac:dyDescent="0.2">
      <c r="C45" s="27" t="s">
        <v>60</v>
      </c>
      <c r="D45" s="131" t="s">
        <v>61</v>
      </c>
      <c r="E45" s="126">
        <v>2300000</v>
      </c>
      <c r="F45" s="156">
        <v>0</v>
      </c>
      <c r="G45" s="126">
        <v>0</v>
      </c>
      <c r="H45" s="156">
        <v>0</v>
      </c>
      <c r="I45" s="126">
        <v>0</v>
      </c>
      <c r="J45" s="156">
        <v>0</v>
      </c>
      <c r="K45" s="126">
        <v>2110000</v>
      </c>
      <c r="L45" s="156">
        <v>0</v>
      </c>
      <c r="M45" s="126">
        <v>0</v>
      </c>
      <c r="N45" s="156">
        <v>0</v>
      </c>
      <c r="O45" s="126">
        <v>0</v>
      </c>
      <c r="P45" s="156">
        <v>0</v>
      </c>
      <c r="Q45" s="156">
        <v>0</v>
      </c>
      <c r="R45" s="199">
        <f t="shared" ref="R45:R47" si="24">SUM(F45:Q45)</f>
        <v>2110000</v>
      </c>
      <c r="S45" s="24"/>
      <c r="T45" s="14"/>
      <c r="U45" s="13"/>
      <c r="V45" s="22"/>
      <c r="W45" s="13"/>
      <c r="X45" s="13"/>
      <c r="Y45" s="13"/>
      <c r="Z45" s="13"/>
    </row>
    <row r="46" spans="3:26" ht="14.25" customHeight="1" x14ac:dyDescent="0.2">
      <c r="C46" s="27" t="s">
        <v>62</v>
      </c>
      <c r="D46" s="131" t="s">
        <v>63</v>
      </c>
      <c r="E46" s="126">
        <v>100000</v>
      </c>
      <c r="F46" s="156">
        <v>0</v>
      </c>
      <c r="G46" s="126">
        <v>0</v>
      </c>
      <c r="H46" s="156">
        <v>0</v>
      </c>
      <c r="I46" s="126">
        <v>0</v>
      </c>
      <c r="J46" s="156">
        <v>0</v>
      </c>
      <c r="K46" s="126">
        <v>0</v>
      </c>
      <c r="L46" s="156">
        <v>0</v>
      </c>
      <c r="M46" s="126">
        <v>0</v>
      </c>
      <c r="N46" s="156">
        <v>0</v>
      </c>
      <c r="O46" s="126">
        <v>0</v>
      </c>
      <c r="P46" s="156">
        <v>0</v>
      </c>
      <c r="Q46" s="156">
        <v>0</v>
      </c>
      <c r="R46" s="199">
        <f t="shared" si="24"/>
        <v>0</v>
      </c>
      <c r="T46" s="22"/>
      <c r="U46" s="13"/>
      <c r="V46" s="15"/>
      <c r="W46" s="13"/>
      <c r="X46" s="13"/>
      <c r="Y46" s="13"/>
      <c r="Z46" s="13"/>
    </row>
    <row r="47" spans="3:26" ht="16.5" customHeight="1" x14ac:dyDescent="0.2">
      <c r="C47" s="27" t="s">
        <v>64</v>
      </c>
      <c r="D47" s="131" t="s">
        <v>65</v>
      </c>
      <c r="E47" s="126">
        <v>1000000</v>
      </c>
      <c r="F47" s="156">
        <v>0</v>
      </c>
      <c r="G47" s="126">
        <v>0</v>
      </c>
      <c r="H47" s="156">
        <v>0</v>
      </c>
      <c r="I47" s="126">
        <v>0</v>
      </c>
      <c r="J47" s="156">
        <v>0</v>
      </c>
      <c r="K47" s="126">
        <v>0</v>
      </c>
      <c r="L47" s="156">
        <v>453224.81</v>
      </c>
      <c r="M47" s="126">
        <v>141693.54</v>
      </c>
      <c r="N47" s="156">
        <v>0</v>
      </c>
      <c r="O47" s="126">
        <v>0</v>
      </c>
      <c r="P47" s="156">
        <v>40000</v>
      </c>
      <c r="Q47" s="156">
        <v>332906.25</v>
      </c>
      <c r="R47" s="199">
        <f t="shared" si="24"/>
        <v>967824.6</v>
      </c>
      <c r="S47" s="13"/>
      <c r="T47" s="13"/>
      <c r="U47" s="13"/>
      <c r="V47" s="18"/>
      <c r="W47" s="13"/>
      <c r="X47" s="13"/>
      <c r="Y47" s="13"/>
      <c r="Z47" s="13"/>
    </row>
    <row r="48" spans="3:26" ht="15" customHeight="1" x14ac:dyDescent="0.2">
      <c r="C48" s="26">
        <v>215</v>
      </c>
      <c r="D48" s="80" t="s">
        <v>66</v>
      </c>
      <c r="E48" s="127">
        <f t="shared" ref="E48:R48" si="25">E51+E50+E49+E52</f>
        <v>44966028</v>
      </c>
      <c r="F48" s="154">
        <f t="shared" si="25"/>
        <v>3935093.38</v>
      </c>
      <c r="G48" s="127">
        <f t="shared" si="25"/>
        <v>3939283.02</v>
      </c>
      <c r="H48" s="154">
        <f t="shared" si="25"/>
        <v>4165891.04</v>
      </c>
      <c r="I48" s="127">
        <f t="shared" si="25"/>
        <v>3815642.29</v>
      </c>
      <c r="J48" s="154">
        <f t="shared" si="25"/>
        <v>3971900.22</v>
      </c>
      <c r="K48" s="127">
        <f t="shared" si="25"/>
        <v>1645200</v>
      </c>
      <c r="L48" s="154">
        <f t="shared" si="25"/>
        <v>6294998.3799999999</v>
      </c>
      <c r="M48" s="127">
        <f t="shared" si="25"/>
        <v>4030650.03</v>
      </c>
      <c r="N48" s="154">
        <f>N51+N50+N49+N52</f>
        <v>4007638.92</v>
      </c>
      <c r="O48" s="127">
        <f>O51+O50+O49+O52</f>
        <v>4013947</v>
      </c>
      <c r="P48" s="154">
        <f>P51+P50+P49+P52</f>
        <v>6520118</v>
      </c>
      <c r="Q48" s="154">
        <f>Q51+Q50+Q49+Q52</f>
        <v>4057412.91</v>
      </c>
      <c r="R48" s="197">
        <f t="shared" si="25"/>
        <v>50397775.189999998</v>
      </c>
      <c r="S48" s="13"/>
      <c r="T48" s="15"/>
      <c r="U48" s="13"/>
      <c r="V48" s="19"/>
      <c r="W48" s="18"/>
      <c r="X48" s="13"/>
      <c r="Y48" s="13"/>
      <c r="Z48" s="13"/>
    </row>
    <row r="49" spans="3:26" ht="15" customHeight="1" x14ac:dyDescent="0.2">
      <c r="C49" s="27" t="s">
        <v>67</v>
      </c>
      <c r="D49" s="31" t="s">
        <v>68</v>
      </c>
      <c r="E49" s="126">
        <v>12689838</v>
      </c>
      <c r="F49" s="156">
        <v>1076303.29</v>
      </c>
      <c r="G49" s="126">
        <v>1078314.29</v>
      </c>
      <c r="H49" s="156">
        <v>1071324.22</v>
      </c>
      <c r="I49" s="126">
        <v>955423.33</v>
      </c>
      <c r="J49" s="156">
        <v>1092175.6000000001</v>
      </c>
      <c r="K49" s="126">
        <v>0</v>
      </c>
      <c r="L49" s="174">
        <v>2181012.62</v>
      </c>
      <c r="M49" s="188">
        <v>1118719.02</v>
      </c>
      <c r="N49" s="174">
        <v>1097126.8</v>
      </c>
      <c r="O49" s="188">
        <v>1099842.68</v>
      </c>
      <c r="P49" s="174">
        <v>2276591.75</v>
      </c>
      <c r="Q49" s="174">
        <v>1125193.29</v>
      </c>
      <c r="R49" s="199">
        <f t="shared" ref="R49:R52" si="26">SUM(F49:Q49)</f>
        <v>14172026.890000001</v>
      </c>
      <c r="S49" s="13"/>
      <c r="T49" s="19"/>
      <c r="U49" s="13"/>
      <c r="V49" s="13"/>
      <c r="W49" s="13"/>
      <c r="X49" s="13"/>
      <c r="Y49" s="13"/>
      <c r="Z49" s="13"/>
    </row>
    <row r="50" spans="3:26" ht="15" customHeight="1" x14ac:dyDescent="0.2">
      <c r="C50" s="27" t="s">
        <v>69</v>
      </c>
      <c r="D50" s="31" t="s">
        <v>70</v>
      </c>
      <c r="E50" s="126">
        <v>12719396</v>
      </c>
      <c r="F50" s="156">
        <v>1080424.3999999999</v>
      </c>
      <c r="G50" s="126">
        <v>1082438.24</v>
      </c>
      <c r="H50" s="156">
        <v>1075438.31</v>
      </c>
      <c r="I50" s="126">
        <v>1076363.83</v>
      </c>
      <c r="J50" s="156">
        <v>1093716.04</v>
      </c>
      <c r="K50" s="126">
        <v>0</v>
      </c>
      <c r="L50" s="174">
        <v>2184088.6800000002</v>
      </c>
      <c r="M50" s="188">
        <v>1120296.77</v>
      </c>
      <c r="N50" s="174">
        <v>1098674.3</v>
      </c>
      <c r="O50" s="188">
        <v>1101394.01</v>
      </c>
      <c r="P50" s="174">
        <v>2279802.59</v>
      </c>
      <c r="Q50" s="174">
        <v>1126780.3</v>
      </c>
      <c r="R50" s="199">
        <f t="shared" si="26"/>
        <v>14319417.470000001</v>
      </c>
      <c r="S50" s="13"/>
      <c r="T50" s="15"/>
      <c r="U50" s="13"/>
      <c r="V50" s="13"/>
      <c r="W50" s="13"/>
      <c r="X50" s="13"/>
      <c r="Y50" s="13"/>
      <c r="Z50" s="13"/>
    </row>
    <row r="51" spans="3:26" ht="14.25" customHeight="1" x14ac:dyDescent="0.2">
      <c r="C51" s="27" t="s">
        <v>71</v>
      </c>
      <c r="D51" s="31" t="s">
        <v>72</v>
      </c>
      <c r="E51" s="126">
        <v>1556794</v>
      </c>
      <c r="F51" s="156">
        <v>133165.69</v>
      </c>
      <c r="G51" s="126">
        <v>133330.49</v>
      </c>
      <c r="H51" s="156">
        <v>131775.97</v>
      </c>
      <c r="I51" s="126">
        <v>138655.13</v>
      </c>
      <c r="J51" s="156">
        <v>140811.57999999999</v>
      </c>
      <c r="K51" s="126">
        <v>0</v>
      </c>
      <c r="L51" s="174">
        <v>284697.08</v>
      </c>
      <c r="M51" s="188">
        <v>146434.23999999999</v>
      </c>
      <c r="N51" s="174">
        <v>143539.82</v>
      </c>
      <c r="O51" s="188">
        <v>144412.31</v>
      </c>
      <c r="P51" s="174">
        <v>295425.65999999997</v>
      </c>
      <c r="Q51" s="174">
        <v>147773.53</v>
      </c>
      <c r="R51" s="199">
        <f t="shared" si="26"/>
        <v>1840021.5</v>
      </c>
      <c r="S51" s="13"/>
      <c r="T51" s="13"/>
      <c r="U51" s="13"/>
      <c r="V51" s="13"/>
      <c r="W51" s="13"/>
      <c r="X51" s="13"/>
      <c r="Y51" s="13"/>
      <c r="Z51" s="13"/>
    </row>
    <row r="52" spans="3:26" ht="24" customHeight="1" x14ac:dyDescent="0.2">
      <c r="C52" s="81" t="s">
        <v>73</v>
      </c>
      <c r="D52" s="82" t="s">
        <v>74</v>
      </c>
      <c r="E52" s="126">
        <v>18000000</v>
      </c>
      <c r="F52" s="156">
        <v>1645200</v>
      </c>
      <c r="G52" s="126">
        <v>1645200</v>
      </c>
      <c r="H52" s="156">
        <v>1887352.54</v>
      </c>
      <c r="I52" s="126">
        <v>1645200</v>
      </c>
      <c r="J52" s="156">
        <v>1645197</v>
      </c>
      <c r="K52" s="126">
        <v>1645200</v>
      </c>
      <c r="L52" s="156">
        <v>1645200</v>
      </c>
      <c r="M52" s="126">
        <v>1645200</v>
      </c>
      <c r="N52" s="156">
        <v>1668298</v>
      </c>
      <c r="O52" s="126">
        <v>1668298</v>
      </c>
      <c r="P52" s="156">
        <v>1668298</v>
      </c>
      <c r="Q52" s="156">
        <v>1657665.79</v>
      </c>
      <c r="R52" s="199">
        <f t="shared" si="26"/>
        <v>20066309.329999998</v>
      </c>
      <c r="S52" s="13"/>
      <c r="T52" s="13"/>
      <c r="U52" s="13"/>
      <c r="V52" s="13"/>
      <c r="W52" s="13"/>
      <c r="X52" s="13"/>
      <c r="Y52" s="13"/>
      <c r="Z52" s="13"/>
    </row>
    <row r="53" spans="3:26" ht="12.75" customHeight="1" x14ac:dyDescent="0.2">
      <c r="C53" s="83">
        <v>22</v>
      </c>
      <c r="D53" s="84" t="s">
        <v>75</v>
      </c>
      <c r="E53" s="138">
        <f t="shared" ref="E53:R53" si="27">E54+E63+E66+E69+E73+E82+E86+E97+E113</f>
        <v>129244871</v>
      </c>
      <c r="F53" s="153">
        <f t="shared" si="27"/>
        <v>8908751.0199999996</v>
      </c>
      <c r="G53" s="138">
        <f t="shared" si="27"/>
        <v>13879349.699999999</v>
      </c>
      <c r="H53" s="153">
        <f t="shared" si="27"/>
        <v>8776396.6999999993</v>
      </c>
      <c r="I53" s="138">
        <f t="shared" si="27"/>
        <v>11835494.539999999</v>
      </c>
      <c r="J53" s="153">
        <f t="shared" si="27"/>
        <v>9219142.3499999996</v>
      </c>
      <c r="K53" s="138">
        <f t="shared" si="27"/>
        <v>9105665.5999999996</v>
      </c>
      <c r="L53" s="153">
        <f t="shared" si="27"/>
        <v>13161259.26</v>
      </c>
      <c r="M53" s="138">
        <f t="shared" si="27"/>
        <v>3930571.11</v>
      </c>
      <c r="N53" s="153">
        <f>N54+N63+N66+N69+N73+N82+N86+N97+N113</f>
        <v>24211884.510000002</v>
      </c>
      <c r="O53" s="138">
        <f>O54+O63+O66+O69+O73+O82+O86+O97+O113</f>
        <v>5610079.6200000001</v>
      </c>
      <c r="P53" s="153">
        <f>P54+P63+P66+P69+P73+P82+P86+P97+P113</f>
        <v>24071227.489999998</v>
      </c>
      <c r="Q53" s="153">
        <f>Q54+Q63+Q66+Q69+Q73+Q82+Q86+Q97+Q113</f>
        <v>23146400.379999999</v>
      </c>
      <c r="R53" s="196">
        <f t="shared" si="27"/>
        <v>155856222.28</v>
      </c>
      <c r="S53" s="12"/>
      <c r="T53" s="18"/>
      <c r="U53" s="13"/>
      <c r="V53" s="13"/>
      <c r="W53" s="13"/>
      <c r="X53" s="13"/>
      <c r="Y53" s="13"/>
      <c r="Z53" s="13"/>
    </row>
    <row r="54" spans="3:26" ht="12.75" customHeight="1" x14ac:dyDescent="0.2">
      <c r="C54" s="26">
        <v>221</v>
      </c>
      <c r="D54" s="77" t="s">
        <v>76</v>
      </c>
      <c r="E54" s="127">
        <f t="shared" ref="E54:R54" si="28">E55+E56+E57+E58+E59+E60+E61+E62</f>
        <v>12500000</v>
      </c>
      <c r="F54" s="154">
        <f t="shared" si="28"/>
        <v>1079159.55</v>
      </c>
      <c r="G54" s="127">
        <f t="shared" si="28"/>
        <v>537152.46</v>
      </c>
      <c r="H54" s="154">
        <f t="shared" si="28"/>
        <v>1267883.21</v>
      </c>
      <c r="I54" s="127">
        <f t="shared" si="28"/>
        <v>886429.35</v>
      </c>
      <c r="J54" s="154">
        <f t="shared" si="28"/>
        <v>1224409.24</v>
      </c>
      <c r="K54" s="127">
        <f t="shared" si="28"/>
        <v>1288194.45</v>
      </c>
      <c r="L54" s="154">
        <f t="shared" si="28"/>
        <v>1310551.58</v>
      </c>
      <c r="M54" s="127">
        <f t="shared" si="28"/>
        <v>1223826.8</v>
      </c>
      <c r="N54" s="154">
        <f>N55+N56+N57+N58+N59+N60+N61+N62</f>
        <v>1403042.24</v>
      </c>
      <c r="O54" s="127">
        <f>O55+O56+O57+O58+O59+O60+O61+O62</f>
        <v>1521661.54</v>
      </c>
      <c r="P54" s="154">
        <f>P55+P56+P57+P58+P59+P60+P61+P62</f>
        <v>1124329.21</v>
      </c>
      <c r="Q54" s="154">
        <f>Q55+Q56+Q57+Q58+Q59+Q60+Q61+Q62</f>
        <v>1517425.67</v>
      </c>
      <c r="R54" s="197">
        <f t="shared" si="28"/>
        <v>14384065.300000001</v>
      </c>
      <c r="S54" s="15"/>
      <c r="T54" s="13"/>
      <c r="U54" s="13"/>
      <c r="V54" s="13"/>
      <c r="W54" s="13"/>
      <c r="X54" s="13"/>
      <c r="Y54" s="13"/>
      <c r="Z54" s="13"/>
    </row>
    <row r="55" spans="3:26" ht="12.75" customHeight="1" x14ac:dyDescent="0.2">
      <c r="C55" s="27" t="s">
        <v>77</v>
      </c>
      <c r="D55" s="31" t="s">
        <v>78</v>
      </c>
      <c r="E55" s="126">
        <v>310000</v>
      </c>
      <c r="F55" s="156">
        <v>0</v>
      </c>
      <c r="G55" s="126">
        <v>14750</v>
      </c>
      <c r="H55" s="156">
        <v>29500</v>
      </c>
      <c r="I55" s="126">
        <v>0</v>
      </c>
      <c r="J55" s="156">
        <v>29500</v>
      </c>
      <c r="K55" s="126">
        <v>0</v>
      </c>
      <c r="L55" s="174">
        <v>14750</v>
      </c>
      <c r="M55" s="188">
        <v>14750</v>
      </c>
      <c r="N55" s="174">
        <v>14750</v>
      </c>
      <c r="O55" s="188">
        <v>14750</v>
      </c>
      <c r="P55" s="174">
        <v>14750</v>
      </c>
      <c r="Q55" s="174">
        <v>29500</v>
      </c>
      <c r="R55" s="199">
        <f t="shared" ref="R55:R62" si="29">SUM(F55:Q55)</f>
        <v>177000</v>
      </c>
      <c r="S55" s="13"/>
      <c r="T55" s="13"/>
      <c r="U55" s="13"/>
      <c r="V55" s="13"/>
      <c r="W55" s="13"/>
      <c r="X55" s="13"/>
      <c r="Y55" s="13"/>
      <c r="Z55" s="13"/>
    </row>
    <row r="56" spans="3:26" ht="12.75" customHeight="1" x14ac:dyDescent="0.2">
      <c r="C56" s="27" t="s">
        <v>79</v>
      </c>
      <c r="D56" s="28" t="s">
        <v>80</v>
      </c>
      <c r="E56" s="126">
        <v>300000</v>
      </c>
      <c r="F56" s="156">
        <v>0</v>
      </c>
      <c r="G56" s="126">
        <v>0</v>
      </c>
      <c r="H56" s="156">
        <v>0</v>
      </c>
      <c r="I56" s="126">
        <v>132.46</v>
      </c>
      <c r="J56" s="156">
        <v>0</v>
      </c>
      <c r="K56" s="126">
        <v>0</v>
      </c>
      <c r="L56" s="156">
        <v>0</v>
      </c>
      <c r="M56" s="126">
        <v>0</v>
      </c>
      <c r="N56" s="156">
        <v>0</v>
      </c>
      <c r="O56" s="126">
        <v>0</v>
      </c>
      <c r="P56" s="156">
        <v>0</v>
      </c>
      <c r="Q56" s="156">
        <v>0</v>
      </c>
      <c r="R56" s="199">
        <f t="shared" si="29"/>
        <v>132.46</v>
      </c>
      <c r="S56" s="13"/>
      <c r="T56" s="13"/>
      <c r="U56" s="13"/>
      <c r="V56" s="13"/>
      <c r="W56" s="13"/>
      <c r="X56" s="13"/>
      <c r="Y56" s="13"/>
      <c r="Z56" s="13"/>
    </row>
    <row r="57" spans="3:26" ht="12.75" customHeight="1" x14ac:dyDescent="0.2">
      <c r="C57" s="27" t="s">
        <v>81</v>
      </c>
      <c r="D57" s="76" t="s">
        <v>82</v>
      </c>
      <c r="E57" s="126">
        <v>4000000</v>
      </c>
      <c r="F57" s="156">
        <v>268927.51</v>
      </c>
      <c r="G57" s="126">
        <v>452190.62</v>
      </c>
      <c r="H57" s="156">
        <v>259666.65</v>
      </c>
      <c r="I57" s="126">
        <v>267392.88</v>
      </c>
      <c r="J57" s="156">
        <v>614788.28</v>
      </c>
      <c r="K57" s="126">
        <v>574695.31999999995</v>
      </c>
      <c r="L57" s="156">
        <v>591031.30000000005</v>
      </c>
      <c r="M57" s="126">
        <v>572426.94999999995</v>
      </c>
      <c r="N57" s="156">
        <v>603815.49</v>
      </c>
      <c r="O57" s="126">
        <v>572723.64</v>
      </c>
      <c r="P57" s="156">
        <v>585538.81000000006</v>
      </c>
      <c r="Q57" s="156">
        <v>571224.78</v>
      </c>
      <c r="R57" s="199">
        <f t="shared" si="29"/>
        <v>5934422.2300000004</v>
      </c>
      <c r="S57" s="13"/>
      <c r="T57" s="13"/>
      <c r="U57" s="13"/>
      <c r="V57" s="13"/>
      <c r="W57" s="13"/>
      <c r="X57" s="13"/>
      <c r="Y57" s="13"/>
      <c r="Z57" s="13"/>
    </row>
    <row r="58" spans="3:26" ht="12.75" customHeight="1" x14ac:dyDescent="0.2">
      <c r="C58" s="27" t="s">
        <v>83</v>
      </c>
      <c r="D58" s="76" t="s">
        <v>84</v>
      </c>
      <c r="E58" s="126">
        <v>20000</v>
      </c>
      <c r="F58" s="156">
        <v>0</v>
      </c>
      <c r="G58" s="126">
        <v>0</v>
      </c>
      <c r="H58" s="156">
        <v>0</v>
      </c>
      <c r="I58" s="126">
        <v>0</v>
      </c>
      <c r="J58" s="156">
        <v>0</v>
      </c>
      <c r="K58" s="126">
        <v>0</v>
      </c>
      <c r="L58" s="156">
        <v>0</v>
      </c>
      <c r="M58" s="126">
        <v>0</v>
      </c>
      <c r="N58" s="156">
        <v>0</v>
      </c>
      <c r="O58" s="126">
        <v>0</v>
      </c>
      <c r="P58" s="156">
        <v>0</v>
      </c>
      <c r="Q58" s="156">
        <v>0</v>
      </c>
      <c r="R58" s="199">
        <f t="shared" si="29"/>
        <v>0</v>
      </c>
      <c r="S58" s="18"/>
      <c r="T58" s="15"/>
      <c r="U58" s="13"/>
      <c r="V58" s="13"/>
      <c r="W58" s="13"/>
      <c r="X58" s="13"/>
      <c r="Y58" s="13"/>
      <c r="Z58" s="13"/>
    </row>
    <row r="59" spans="3:26" ht="12.75" customHeight="1" x14ac:dyDescent="0.2">
      <c r="C59" s="27" t="s">
        <v>85</v>
      </c>
      <c r="D59" s="28" t="s">
        <v>86</v>
      </c>
      <c r="E59" s="126">
        <v>3600000</v>
      </c>
      <c r="F59" s="156">
        <v>402333.14</v>
      </c>
      <c r="G59" s="126">
        <v>16334.5</v>
      </c>
      <c r="H59" s="156">
        <v>564874.64</v>
      </c>
      <c r="I59" s="126">
        <v>209112.14</v>
      </c>
      <c r="J59" s="156">
        <v>191249.58</v>
      </c>
      <c r="K59" s="126">
        <v>228111.47</v>
      </c>
      <c r="L59" s="156">
        <v>228111.48</v>
      </c>
      <c r="M59" s="126">
        <v>228057.67</v>
      </c>
      <c r="N59" s="156">
        <v>228109.81</v>
      </c>
      <c r="O59" s="126">
        <v>439881.94</v>
      </c>
      <c r="P59" s="156">
        <v>16341</v>
      </c>
      <c r="Q59" s="156">
        <v>440331.93</v>
      </c>
      <c r="R59" s="199">
        <f t="shared" si="29"/>
        <v>3192849.3</v>
      </c>
      <c r="S59" s="2"/>
      <c r="T59" s="25"/>
    </row>
    <row r="60" spans="3:26" ht="12.75" customHeight="1" x14ac:dyDescent="0.2">
      <c r="C60" s="27" t="s">
        <v>87</v>
      </c>
      <c r="D60" s="76" t="s">
        <v>88</v>
      </c>
      <c r="E60" s="126">
        <v>4170000</v>
      </c>
      <c r="F60" s="156">
        <v>407898.9</v>
      </c>
      <c r="G60" s="126">
        <v>53877.34</v>
      </c>
      <c r="H60" s="156">
        <v>406761.92</v>
      </c>
      <c r="I60" s="126">
        <v>409791.87</v>
      </c>
      <c r="J60" s="156">
        <v>388871.38</v>
      </c>
      <c r="K60" s="126">
        <v>485387.66</v>
      </c>
      <c r="L60" s="156">
        <v>469578.8</v>
      </c>
      <c r="M60" s="126">
        <v>408592.18</v>
      </c>
      <c r="N60" s="156">
        <v>556366.93999999994</v>
      </c>
      <c r="O60" s="126">
        <v>494305.96</v>
      </c>
      <c r="P60" s="156">
        <v>500619.4</v>
      </c>
      <c r="Q60" s="156">
        <v>446868.96</v>
      </c>
      <c r="R60" s="199">
        <f t="shared" si="29"/>
        <v>5028921.3099999996</v>
      </c>
    </row>
    <row r="61" spans="3:26" ht="12.75" customHeight="1" x14ac:dyDescent="0.2">
      <c r="C61" s="27" t="s">
        <v>89</v>
      </c>
      <c r="D61" s="76" t="s">
        <v>90</v>
      </c>
      <c r="E61" s="126">
        <v>50000</v>
      </c>
      <c r="F61" s="156">
        <v>0</v>
      </c>
      <c r="G61" s="126">
        <v>0</v>
      </c>
      <c r="H61" s="156">
        <v>0</v>
      </c>
      <c r="I61" s="126">
        <v>0</v>
      </c>
      <c r="J61" s="156">
        <v>0</v>
      </c>
      <c r="K61" s="126">
        <v>0</v>
      </c>
      <c r="L61" s="156">
        <v>0</v>
      </c>
      <c r="M61" s="126">
        <v>0</v>
      </c>
      <c r="N61" s="156">
        <v>0</v>
      </c>
      <c r="O61" s="126">
        <v>0</v>
      </c>
      <c r="P61" s="156">
        <v>0</v>
      </c>
      <c r="Q61" s="156">
        <v>0</v>
      </c>
      <c r="R61" s="199">
        <f t="shared" si="29"/>
        <v>0</v>
      </c>
    </row>
    <row r="62" spans="3:26" ht="13.5" customHeight="1" x14ac:dyDescent="0.2">
      <c r="C62" s="27" t="s">
        <v>91</v>
      </c>
      <c r="D62" s="76" t="s">
        <v>92</v>
      </c>
      <c r="E62" s="126">
        <v>50000</v>
      </c>
      <c r="F62" s="156">
        <v>0</v>
      </c>
      <c r="G62" s="126">
        <v>0</v>
      </c>
      <c r="H62" s="156">
        <v>7080</v>
      </c>
      <c r="I62" s="126">
        <v>0</v>
      </c>
      <c r="J62" s="156">
        <v>0</v>
      </c>
      <c r="K62" s="126">
        <v>0</v>
      </c>
      <c r="L62" s="156">
        <v>7080</v>
      </c>
      <c r="M62" s="126">
        <v>0</v>
      </c>
      <c r="N62" s="156">
        <v>0</v>
      </c>
      <c r="O62" s="126">
        <v>0</v>
      </c>
      <c r="P62" s="156">
        <v>7080</v>
      </c>
      <c r="Q62" s="156">
        <v>29500</v>
      </c>
      <c r="R62" s="199">
        <f t="shared" si="29"/>
        <v>50740</v>
      </c>
    </row>
    <row r="63" spans="3:26" ht="12.75" customHeight="1" x14ac:dyDescent="0.2">
      <c r="C63" s="26">
        <v>222</v>
      </c>
      <c r="D63" s="85" t="s">
        <v>93</v>
      </c>
      <c r="E63" s="127">
        <f t="shared" ref="E63:R63" si="30">+E64+E65</f>
        <v>4963500</v>
      </c>
      <c r="F63" s="154">
        <f t="shared" si="30"/>
        <v>374800.85</v>
      </c>
      <c r="G63" s="127">
        <f t="shared" si="30"/>
        <v>241729.3</v>
      </c>
      <c r="H63" s="154">
        <f t="shared" si="30"/>
        <v>555234.13</v>
      </c>
      <c r="I63" s="127">
        <f t="shared" si="30"/>
        <v>245744</v>
      </c>
      <c r="J63" s="154">
        <f t="shared" si="30"/>
        <v>0</v>
      </c>
      <c r="K63" s="127">
        <f t="shared" si="30"/>
        <v>231719.4</v>
      </c>
      <c r="L63" s="154">
        <f t="shared" si="30"/>
        <v>2323.67</v>
      </c>
      <c r="M63" s="127">
        <f t="shared" si="30"/>
        <v>76875.960000000006</v>
      </c>
      <c r="N63" s="154">
        <f>+N64+N65</f>
        <v>452333.01</v>
      </c>
      <c r="O63" s="127">
        <f>+O64+O65</f>
        <v>1599401.91</v>
      </c>
      <c r="P63" s="154">
        <f>+P64+P65</f>
        <v>157047.57999999999</v>
      </c>
      <c r="Q63" s="154">
        <f>+Q64+Q65</f>
        <v>655639.75</v>
      </c>
      <c r="R63" s="197">
        <f t="shared" si="30"/>
        <v>4592849.5599999996</v>
      </c>
    </row>
    <row r="64" spans="3:26" ht="12.75" customHeight="1" x14ac:dyDescent="0.2">
      <c r="C64" s="34" t="s">
        <v>94</v>
      </c>
      <c r="D64" s="31" t="s">
        <v>95</v>
      </c>
      <c r="E64" s="126">
        <v>1532500</v>
      </c>
      <c r="F64" s="156">
        <v>136178.29999999999</v>
      </c>
      <c r="G64" s="126">
        <v>136178.29999999999</v>
      </c>
      <c r="H64" s="156">
        <v>0</v>
      </c>
      <c r="I64" s="126">
        <v>0</v>
      </c>
      <c r="J64" s="156">
        <v>0</v>
      </c>
      <c r="K64" s="126">
        <v>0</v>
      </c>
      <c r="L64" s="156">
        <v>0</v>
      </c>
      <c r="M64" s="126">
        <v>0</v>
      </c>
      <c r="N64" s="156">
        <v>224200</v>
      </c>
      <c r="O64" s="126">
        <v>136178.31</v>
      </c>
      <c r="P64" s="156">
        <v>0</v>
      </c>
      <c r="Q64" s="156">
        <v>82600</v>
      </c>
      <c r="R64" s="199">
        <f t="shared" ref="R64:R65" si="31">SUM(F64:Q64)</f>
        <v>715334.91</v>
      </c>
    </row>
    <row r="65" spans="3:21" ht="12.75" customHeight="1" x14ac:dyDescent="0.2">
      <c r="C65" s="34" t="s">
        <v>96</v>
      </c>
      <c r="D65" s="31" t="s">
        <v>97</v>
      </c>
      <c r="E65" s="126">
        <v>3431000</v>
      </c>
      <c r="F65" s="156">
        <v>238622.55</v>
      </c>
      <c r="G65" s="126">
        <v>105551</v>
      </c>
      <c r="H65" s="156">
        <v>555234.13</v>
      </c>
      <c r="I65" s="126">
        <v>245744</v>
      </c>
      <c r="J65" s="156">
        <v>0</v>
      </c>
      <c r="K65" s="126">
        <v>231719.4</v>
      </c>
      <c r="L65" s="156">
        <v>2323.67</v>
      </c>
      <c r="M65" s="126">
        <v>76875.960000000006</v>
      </c>
      <c r="N65" s="156">
        <v>228133.01</v>
      </c>
      <c r="O65" s="126">
        <v>1463223.6</v>
      </c>
      <c r="P65" s="156">
        <v>157047.57999999999</v>
      </c>
      <c r="Q65" s="156">
        <v>573039.75</v>
      </c>
      <c r="R65" s="199">
        <f t="shared" si="31"/>
        <v>3877514.65</v>
      </c>
    </row>
    <row r="66" spans="3:21" ht="12.75" customHeight="1" x14ac:dyDescent="0.2">
      <c r="C66" s="26">
        <v>223</v>
      </c>
      <c r="D66" s="77" t="s">
        <v>98</v>
      </c>
      <c r="E66" s="127">
        <f t="shared" ref="E66:R66" si="32">SUM(E67:E68)</f>
        <v>5928000</v>
      </c>
      <c r="F66" s="154">
        <f t="shared" si="32"/>
        <v>142200</v>
      </c>
      <c r="G66" s="127">
        <f t="shared" si="32"/>
        <v>180850</v>
      </c>
      <c r="H66" s="154">
        <f t="shared" si="32"/>
        <v>383530</v>
      </c>
      <c r="I66" s="127">
        <f t="shared" si="32"/>
        <v>273850</v>
      </c>
      <c r="J66" s="154">
        <f t="shared" si="32"/>
        <v>908750</v>
      </c>
      <c r="K66" s="127">
        <f t="shared" si="32"/>
        <v>191700</v>
      </c>
      <c r="L66" s="154">
        <f t="shared" si="32"/>
        <v>944800</v>
      </c>
      <c r="M66" s="127">
        <f t="shared" si="32"/>
        <v>250600</v>
      </c>
      <c r="N66" s="154">
        <f>SUM(N67:N68)</f>
        <v>624675</v>
      </c>
      <c r="O66" s="127">
        <f>SUM(O67:O68)</f>
        <v>323680</v>
      </c>
      <c r="P66" s="154">
        <f>SUM(P67:P68)</f>
        <v>254260</v>
      </c>
      <c r="Q66" s="154">
        <f>SUM(Q67:Q68)</f>
        <v>210475</v>
      </c>
      <c r="R66" s="197">
        <f t="shared" si="32"/>
        <v>4689370</v>
      </c>
    </row>
    <row r="67" spans="3:21" ht="12.75" customHeight="1" x14ac:dyDescent="0.2">
      <c r="C67" s="27" t="s">
        <v>99</v>
      </c>
      <c r="D67" s="31" t="s">
        <v>100</v>
      </c>
      <c r="E67" s="130">
        <v>1000000</v>
      </c>
      <c r="F67" s="157">
        <v>142200</v>
      </c>
      <c r="G67" s="130">
        <v>68350</v>
      </c>
      <c r="H67" s="157">
        <v>269950</v>
      </c>
      <c r="I67" s="126">
        <v>45250</v>
      </c>
      <c r="J67" s="156">
        <v>161500</v>
      </c>
      <c r="K67" s="126">
        <v>191700</v>
      </c>
      <c r="L67" s="156">
        <v>250100</v>
      </c>
      <c r="M67" s="126">
        <v>64600</v>
      </c>
      <c r="N67" s="156">
        <v>153300</v>
      </c>
      <c r="O67" s="126">
        <f>241200+5200</f>
        <v>246400</v>
      </c>
      <c r="P67" s="156">
        <v>177100</v>
      </c>
      <c r="Q67" s="156">
        <v>133150</v>
      </c>
      <c r="R67" s="199">
        <f t="shared" ref="R67:R68" si="33">SUM(F67:Q67)</f>
        <v>1903600</v>
      </c>
    </row>
    <row r="68" spans="3:21" ht="12.75" customHeight="1" x14ac:dyDescent="0.2">
      <c r="C68" s="27" t="s">
        <v>101</v>
      </c>
      <c r="D68" s="31" t="s">
        <v>102</v>
      </c>
      <c r="E68" s="130">
        <v>4928000</v>
      </c>
      <c r="F68" s="157">
        <v>0</v>
      </c>
      <c r="G68" s="130">
        <v>112500</v>
      </c>
      <c r="H68" s="157">
        <v>113580</v>
      </c>
      <c r="I68" s="126">
        <v>228600</v>
      </c>
      <c r="J68" s="156">
        <v>747250</v>
      </c>
      <c r="K68" s="126">
        <v>0</v>
      </c>
      <c r="L68" s="156">
        <v>694700</v>
      </c>
      <c r="M68" s="126">
        <v>186000</v>
      </c>
      <c r="N68" s="156">
        <v>471375</v>
      </c>
      <c r="O68" s="126">
        <v>77280</v>
      </c>
      <c r="P68" s="156">
        <v>77160</v>
      </c>
      <c r="Q68" s="156">
        <v>77325</v>
      </c>
      <c r="R68" s="199">
        <f t="shared" si="33"/>
        <v>2785770</v>
      </c>
    </row>
    <row r="69" spans="3:21" ht="12.75" customHeight="1" x14ac:dyDescent="0.2">
      <c r="C69" s="26">
        <v>224</v>
      </c>
      <c r="D69" s="77" t="s">
        <v>103</v>
      </c>
      <c r="E69" s="127">
        <f t="shared" ref="E69:R69" si="34">+E70+E71+E72</f>
        <v>2450000</v>
      </c>
      <c r="F69" s="154">
        <f t="shared" si="34"/>
        <v>77072.25</v>
      </c>
      <c r="G69" s="127">
        <f t="shared" si="34"/>
        <v>26409.78</v>
      </c>
      <c r="H69" s="154">
        <f t="shared" si="34"/>
        <v>70439.8</v>
      </c>
      <c r="I69" s="127">
        <f t="shared" si="34"/>
        <v>66134.55</v>
      </c>
      <c r="J69" s="154">
        <f t="shared" si="34"/>
        <v>116156.16</v>
      </c>
      <c r="K69" s="127">
        <f t="shared" si="34"/>
        <v>67846.570000000007</v>
      </c>
      <c r="L69" s="154">
        <f t="shared" si="34"/>
        <v>309988.96000000002</v>
      </c>
      <c r="M69" s="127">
        <f t="shared" si="34"/>
        <v>45304.71</v>
      </c>
      <c r="N69" s="154">
        <f>+N70+N71+N72</f>
        <v>262192.57</v>
      </c>
      <c r="O69" s="127">
        <f>+O70+O71+O72</f>
        <v>172307.73</v>
      </c>
      <c r="P69" s="154">
        <f>+P70+P71+P72</f>
        <v>33805.410000000003</v>
      </c>
      <c r="Q69" s="154">
        <f>+Q70+Q71+Q72</f>
        <v>81803.06</v>
      </c>
      <c r="R69" s="197">
        <f t="shared" si="34"/>
        <v>1329461.55</v>
      </c>
    </row>
    <row r="70" spans="3:21" ht="12.75" customHeight="1" x14ac:dyDescent="0.2">
      <c r="C70" s="27" t="s">
        <v>104</v>
      </c>
      <c r="D70" s="31" t="s">
        <v>105</v>
      </c>
      <c r="E70" s="126">
        <v>2000000</v>
      </c>
      <c r="F70" s="156">
        <v>26622.25</v>
      </c>
      <c r="G70" s="126">
        <v>26409.78</v>
      </c>
      <c r="H70" s="156">
        <v>20039.8</v>
      </c>
      <c r="I70" s="126">
        <v>65584.55</v>
      </c>
      <c r="J70" s="156">
        <v>115356.16</v>
      </c>
      <c r="K70" s="126">
        <v>17846.57</v>
      </c>
      <c r="L70" s="156">
        <v>309488.96000000002</v>
      </c>
      <c r="M70" s="188">
        <v>44804.71</v>
      </c>
      <c r="N70" s="174">
        <v>212192.57</v>
      </c>
      <c r="O70" s="188">
        <v>172307.73</v>
      </c>
      <c r="P70" s="174">
        <v>32805.410000000003</v>
      </c>
      <c r="Q70" s="174">
        <v>31803.06</v>
      </c>
      <c r="R70" s="199">
        <f t="shared" ref="R70:R72" si="35">SUM(F70:Q70)</f>
        <v>1075261.55</v>
      </c>
    </row>
    <row r="71" spans="3:21" ht="12.75" customHeight="1" x14ac:dyDescent="0.2">
      <c r="C71" s="27" t="s">
        <v>106</v>
      </c>
      <c r="D71" s="31" t="s">
        <v>107</v>
      </c>
      <c r="E71" s="126">
        <v>200000</v>
      </c>
      <c r="F71" s="156">
        <v>0</v>
      </c>
      <c r="G71" s="126">
        <v>0</v>
      </c>
      <c r="H71" s="156">
        <v>0</v>
      </c>
      <c r="I71" s="126">
        <v>0</v>
      </c>
      <c r="J71" s="156">
        <v>0</v>
      </c>
      <c r="K71" s="126">
        <v>0</v>
      </c>
      <c r="L71" s="156">
        <v>0</v>
      </c>
      <c r="M71" s="126">
        <v>0</v>
      </c>
      <c r="N71" s="156">
        <v>0</v>
      </c>
      <c r="O71" s="126">
        <v>0</v>
      </c>
      <c r="P71" s="156">
        <v>0</v>
      </c>
      <c r="Q71" s="156">
        <v>0</v>
      </c>
      <c r="R71" s="199">
        <f t="shared" si="35"/>
        <v>0</v>
      </c>
    </row>
    <row r="72" spans="3:21" ht="12.75" customHeight="1" x14ac:dyDescent="0.2">
      <c r="C72" s="27" t="s">
        <v>108</v>
      </c>
      <c r="D72" s="31" t="s">
        <v>109</v>
      </c>
      <c r="E72" s="126">
        <v>250000</v>
      </c>
      <c r="F72" s="156">
        <v>50450</v>
      </c>
      <c r="G72" s="126">
        <v>0</v>
      </c>
      <c r="H72" s="156">
        <v>50400</v>
      </c>
      <c r="I72" s="126">
        <v>550</v>
      </c>
      <c r="J72" s="156">
        <v>800</v>
      </c>
      <c r="K72" s="126">
        <v>50000</v>
      </c>
      <c r="L72" s="156">
        <v>500</v>
      </c>
      <c r="M72" s="126">
        <v>500</v>
      </c>
      <c r="N72" s="156">
        <v>50000</v>
      </c>
      <c r="O72" s="126">
        <v>0</v>
      </c>
      <c r="P72" s="156">
        <v>1000</v>
      </c>
      <c r="Q72" s="156">
        <v>50000</v>
      </c>
      <c r="R72" s="199">
        <f t="shared" si="35"/>
        <v>254200</v>
      </c>
    </row>
    <row r="73" spans="3:21" ht="15.75" customHeight="1" x14ac:dyDescent="0.2">
      <c r="C73" s="26">
        <v>225</v>
      </c>
      <c r="D73" s="85" t="s">
        <v>110</v>
      </c>
      <c r="E73" s="127">
        <f t="shared" ref="E73:R73" si="36">SUM(E74:E81)</f>
        <v>6580000</v>
      </c>
      <c r="F73" s="154">
        <f t="shared" si="36"/>
        <v>573722.79</v>
      </c>
      <c r="G73" s="127">
        <f t="shared" si="36"/>
        <v>1300816.9099999999</v>
      </c>
      <c r="H73" s="154">
        <f t="shared" si="36"/>
        <v>110536.3</v>
      </c>
      <c r="I73" s="127">
        <f t="shared" si="36"/>
        <v>70000</v>
      </c>
      <c r="J73" s="154">
        <f t="shared" si="36"/>
        <v>221237.04</v>
      </c>
      <c r="K73" s="127">
        <f t="shared" si="36"/>
        <v>240313.65</v>
      </c>
      <c r="L73" s="154">
        <f t="shared" si="36"/>
        <v>70000</v>
      </c>
      <c r="M73" s="127">
        <f t="shared" si="36"/>
        <v>211178.27</v>
      </c>
      <c r="N73" s="154">
        <f>SUM(N74:N81)</f>
        <v>191734.66</v>
      </c>
      <c r="O73" s="127">
        <f>SUM(O74:O81)</f>
        <v>289105</v>
      </c>
      <c r="P73" s="154">
        <f>SUM(P74:P81)</f>
        <v>124819.02</v>
      </c>
      <c r="Q73" s="154">
        <f>SUM(Q74:Q81)</f>
        <v>685070.24</v>
      </c>
      <c r="R73" s="197">
        <f t="shared" si="36"/>
        <v>4088533.88</v>
      </c>
    </row>
    <row r="74" spans="3:21" ht="15" customHeight="1" x14ac:dyDescent="0.2">
      <c r="C74" s="34" t="s">
        <v>111</v>
      </c>
      <c r="D74" s="86" t="s">
        <v>112</v>
      </c>
      <c r="E74" s="126">
        <v>800000</v>
      </c>
      <c r="F74" s="156">
        <v>0</v>
      </c>
      <c r="G74" s="126">
        <v>0</v>
      </c>
      <c r="H74" s="156">
        <v>0</v>
      </c>
      <c r="I74" s="126">
        <v>0</v>
      </c>
      <c r="J74" s="156">
        <v>0</v>
      </c>
      <c r="K74" s="126">
        <v>28659.84</v>
      </c>
      <c r="L74" s="156">
        <v>0</v>
      </c>
      <c r="M74" s="126">
        <v>0</v>
      </c>
      <c r="N74" s="156">
        <v>99123.54</v>
      </c>
      <c r="O74" s="126">
        <v>0</v>
      </c>
      <c r="P74" s="156">
        <v>0</v>
      </c>
      <c r="Q74" s="156">
        <v>0</v>
      </c>
      <c r="R74" s="199">
        <f t="shared" ref="R74:R81" si="37">SUM(F74:Q74)</f>
        <v>127783.38</v>
      </c>
    </row>
    <row r="75" spans="3:21" ht="21" customHeight="1" x14ac:dyDescent="0.2">
      <c r="C75" s="27" t="s">
        <v>113</v>
      </c>
      <c r="D75" s="37" t="s">
        <v>114</v>
      </c>
      <c r="E75" s="126">
        <v>300000</v>
      </c>
      <c r="F75" s="156">
        <v>28999.68</v>
      </c>
      <c r="G75" s="126">
        <v>37851.57</v>
      </c>
      <c r="H75" s="156">
        <v>40536.300000000003</v>
      </c>
      <c r="I75" s="126">
        <v>0</v>
      </c>
      <c r="J75" s="156">
        <v>65499.44</v>
      </c>
      <c r="K75" s="126">
        <v>85957.81</v>
      </c>
      <c r="L75" s="156">
        <v>0</v>
      </c>
      <c r="M75" s="126">
        <v>110232.77</v>
      </c>
      <c r="N75" s="156">
        <v>56621.120000000003</v>
      </c>
      <c r="O75" s="126">
        <v>0</v>
      </c>
      <c r="P75" s="156">
        <v>54819.02</v>
      </c>
      <c r="Q75" s="156">
        <v>88487.73</v>
      </c>
      <c r="R75" s="199">
        <f t="shared" si="37"/>
        <v>569005.43999999994</v>
      </c>
    </row>
    <row r="76" spans="3:21" ht="17.25" customHeight="1" x14ac:dyDescent="0.2">
      <c r="C76" s="27" t="s">
        <v>115</v>
      </c>
      <c r="D76" s="37" t="s">
        <v>116</v>
      </c>
      <c r="E76" s="126">
        <v>360000</v>
      </c>
      <c r="F76" s="156">
        <v>0</v>
      </c>
      <c r="G76" s="126">
        <v>0</v>
      </c>
      <c r="H76" s="156">
        <v>0</v>
      </c>
      <c r="I76" s="126">
        <v>0</v>
      </c>
      <c r="J76" s="156">
        <v>0</v>
      </c>
      <c r="K76" s="126">
        <v>55696</v>
      </c>
      <c r="L76" s="156">
        <v>0</v>
      </c>
      <c r="M76" s="126">
        <v>0</v>
      </c>
      <c r="N76" s="156">
        <v>35990</v>
      </c>
      <c r="O76" s="126">
        <v>0</v>
      </c>
      <c r="P76" s="156">
        <v>0</v>
      </c>
      <c r="Q76" s="156">
        <v>0</v>
      </c>
      <c r="R76" s="199">
        <f t="shared" si="37"/>
        <v>91686</v>
      </c>
    </row>
    <row r="77" spans="3:21" ht="19.5" customHeight="1" x14ac:dyDescent="0.2">
      <c r="C77" s="34" t="s">
        <v>117</v>
      </c>
      <c r="D77" s="87" t="s">
        <v>118</v>
      </c>
      <c r="E77" s="126">
        <v>2000000</v>
      </c>
      <c r="F77" s="156">
        <v>0</v>
      </c>
      <c r="G77" s="126">
        <v>0</v>
      </c>
      <c r="H77" s="156">
        <v>0</v>
      </c>
      <c r="I77" s="126">
        <v>0</v>
      </c>
      <c r="J77" s="156">
        <v>0</v>
      </c>
      <c r="K77" s="126">
        <v>0</v>
      </c>
      <c r="L77" s="156">
        <v>0</v>
      </c>
      <c r="M77" s="126">
        <v>0</v>
      </c>
      <c r="N77" s="156">
        <v>0</v>
      </c>
      <c r="O77" s="126">
        <v>0</v>
      </c>
      <c r="P77" s="156">
        <v>0</v>
      </c>
      <c r="Q77" s="156">
        <v>14514</v>
      </c>
      <c r="R77" s="199">
        <f t="shared" si="37"/>
        <v>14514</v>
      </c>
    </row>
    <row r="78" spans="3:21" ht="19.5" customHeight="1" x14ac:dyDescent="0.2">
      <c r="C78" s="34" t="s">
        <v>119</v>
      </c>
      <c r="D78" s="87" t="s">
        <v>120</v>
      </c>
      <c r="E78" s="126">
        <v>120000</v>
      </c>
      <c r="F78" s="156">
        <v>0</v>
      </c>
      <c r="G78" s="126">
        <v>0</v>
      </c>
      <c r="H78" s="156">
        <v>0</v>
      </c>
      <c r="I78" s="126">
        <v>0</v>
      </c>
      <c r="J78" s="156">
        <v>0</v>
      </c>
      <c r="K78" s="126">
        <v>0</v>
      </c>
      <c r="L78" s="156">
        <v>0</v>
      </c>
      <c r="M78" s="126">
        <v>0</v>
      </c>
      <c r="N78" s="156">
        <v>0</v>
      </c>
      <c r="O78" s="126">
        <v>0</v>
      </c>
      <c r="P78" s="156">
        <v>0</v>
      </c>
      <c r="Q78" s="156">
        <v>0</v>
      </c>
      <c r="R78" s="199">
        <f t="shared" si="37"/>
        <v>0</v>
      </c>
    </row>
    <row r="79" spans="3:21" ht="21.75" customHeight="1" x14ac:dyDescent="0.2">
      <c r="C79" s="34" t="s">
        <v>121</v>
      </c>
      <c r="D79" s="87" t="s">
        <v>122</v>
      </c>
      <c r="E79" s="126">
        <v>900000</v>
      </c>
      <c r="F79" s="156">
        <v>70000</v>
      </c>
      <c r="G79" s="126">
        <v>70000</v>
      </c>
      <c r="H79" s="156">
        <v>70000</v>
      </c>
      <c r="I79" s="126">
        <v>70000</v>
      </c>
      <c r="J79" s="156">
        <v>70000</v>
      </c>
      <c r="K79" s="126">
        <v>70000</v>
      </c>
      <c r="L79" s="156">
        <v>70000</v>
      </c>
      <c r="M79" s="126">
        <v>70000</v>
      </c>
      <c r="N79" s="156">
        <v>0</v>
      </c>
      <c r="O79" s="126">
        <v>70000</v>
      </c>
      <c r="P79" s="156">
        <v>70000</v>
      </c>
      <c r="Q79" s="156">
        <v>70000</v>
      </c>
      <c r="R79" s="199">
        <f t="shared" si="37"/>
        <v>770000</v>
      </c>
      <c r="S79" s="2"/>
      <c r="U79" s="2"/>
    </row>
    <row r="80" spans="3:21" ht="21.75" customHeight="1" x14ac:dyDescent="0.2">
      <c r="C80" s="34" t="s">
        <v>123</v>
      </c>
      <c r="D80" s="87" t="s">
        <v>124</v>
      </c>
      <c r="E80" s="126">
        <v>100000</v>
      </c>
      <c r="F80" s="156">
        <v>0</v>
      </c>
      <c r="G80" s="126">
        <v>0</v>
      </c>
      <c r="H80" s="156">
        <v>0</v>
      </c>
      <c r="I80" s="126">
        <v>0</v>
      </c>
      <c r="J80" s="156">
        <v>0</v>
      </c>
      <c r="K80" s="126">
        <v>0</v>
      </c>
      <c r="L80" s="156">
        <v>0</v>
      </c>
      <c r="M80" s="126">
        <v>30945.5</v>
      </c>
      <c r="N80" s="156">
        <v>0</v>
      </c>
      <c r="O80" s="126">
        <v>0</v>
      </c>
      <c r="P80" s="156">
        <v>0</v>
      </c>
      <c r="Q80" s="156">
        <v>66965.649999999994</v>
      </c>
      <c r="R80" s="199">
        <f t="shared" si="37"/>
        <v>97911.15</v>
      </c>
      <c r="U80" s="2"/>
    </row>
    <row r="81" spans="3:21" ht="16.5" customHeight="1" x14ac:dyDescent="0.2">
      <c r="C81" s="27" t="s">
        <v>125</v>
      </c>
      <c r="D81" s="37" t="s">
        <v>126</v>
      </c>
      <c r="E81" s="126">
        <v>2000000</v>
      </c>
      <c r="F81" s="156">
        <v>474723.11</v>
      </c>
      <c r="G81" s="126">
        <v>1192965.3400000001</v>
      </c>
      <c r="H81" s="156">
        <v>0</v>
      </c>
      <c r="I81" s="126">
        <v>0</v>
      </c>
      <c r="J81" s="156">
        <v>85737.600000000006</v>
      </c>
      <c r="K81" s="126">
        <v>0</v>
      </c>
      <c r="L81" s="156">
        <v>0</v>
      </c>
      <c r="M81" s="126">
        <v>0</v>
      </c>
      <c r="N81" s="156">
        <v>0</v>
      </c>
      <c r="O81" s="126">
        <v>219105</v>
      </c>
      <c r="P81" s="156">
        <v>0</v>
      </c>
      <c r="Q81" s="156">
        <v>445102.86</v>
      </c>
      <c r="R81" s="199">
        <f t="shared" si="37"/>
        <v>2417633.91</v>
      </c>
      <c r="S81" s="2"/>
      <c r="T81" s="2"/>
      <c r="U81" s="2"/>
    </row>
    <row r="82" spans="3:21" ht="12.75" customHeight="1" x14ac:dyDescent="0.2">
      <c r="C82" s="26">
        <v>226</v>
      </c>
      <c r="D82" s="77" t="s">
        <v>127</v>
      </c>
      <c r="E82" s="127">
        <f t="shared" ref="E82:R82" si="38">+E83+E84+E85</f>
        <v>57400000</v>
      </c>
      <c r="F82" s="154">
        <f t="shared" si="38"/>
        <v>4099928.87</v>
      </c>
      <c r="G82" s="127">
        <f t="shared" si="38"/>
        <v>8171969.3799999999</v>
      </c>
      <c r="H82" s="154">
        <f t="shared" si="38"/>
        <v>4432419.57</v>
      </c>
      <c r="I82" s="127">
        <f t="shared" si="38"/>
        <v>8157496.9000000004</v>
      </c>
      <c r="J82" s="154">
        <f t="shared" si="38"/>
        <v>4078938.55</v>
      </c>
      <c r="K82" s="127">
        <f t="shared" si="38"/>
        <v>4249057.75</v>
      </c>
      <c r="L82" s="154">
        <f t="shared" si="38"/>
        <v>8091509.7000000002</v>
      </c>
      <c r="M82" s="127">
        <f t="shared" si="38"/>
        <v>0</v>
      </c>
      <c r="N82" s="154">
        <f>+N83+N84+N85</f>
        <v>17867918.489999998</v>
      </c>
      <c r="O82" s="127">
        <f>+O83+O84+O85</f>
        <v>0</v>
      </c>
      <c r="P82" s="154">
        <f>+P83+P84+P85</f>
        <v>13038276.18</v>
      </c>
      <c r="Q82" s="154">
        <f>+Q83+Q84+Q85</f>
        <v>4433377.03</v>
      </c>
      <c r="R82" s="197">
        <f t="shared" si="38"/>
        <v>76620892.420000002</v>
      </c>
      <c r="U82" s="2"/>
    </row>
    <row r="83" spans="3:21" ht="12.75" customHeight="1" x14ac:dyDescent="0.2">
      <c r="C83" s="27" t="s">
        <v>128</v>
      </c>
      <c r="D83" s="31" t="s">
        <v>129</v>
      </c>
      <c r="E83" s="126">
        <v>4000000</v>
      </c>
      <c r="F83" s="156">
        <v>0</v>
      </c>
      <c r="G83" s="126">
        <v>0</v>
      </c>
      <c r="H83" s="156">
        <v>0</v>
      </c>
      <c r="I83" s="126">
        <v>0</v>
      </c>
      <c r="J83" s="156">
        <v>0</v>
      </c>
      <c r="K83" s="126">
        <v>0</v>
      </c>
      <c r="L83" s="156">
        <v>0</v>
      </c>
      <c r="M83" s="126">
        <v>0</v>
      </c>
      <c r="N83" s="156">
        <v>4865468.78</v>
      </c>
      <c r="O83" s="126">
        <v>0</v>
      </c>
      <c r="P83" s="156">
        <v>0</v>
      </c>
      <c r="Q83" s="156">
        <v>0</v>
      </c>
      <c r="R83" s="199">
        <f t="shared" ref="R83:R112" si="39">SUM(F83:Q83)</f>
        <v>4865468.78</v>
      </c>
    </row>
    <row r="84" spans="3:21" ht="18" customHeight="1" x14ac:dyDescent="0.2">
      <c r="C84" s="27" t="s">
        <v>130</v>
      </c>
      <c r="D84" s="31" t="s">
        <v>131</v>
      </c>
      <c r="E84" s="126">
        <v>53000000</v>
      </c>
      <c r="F84" s="156">
        <v>4099928.87</v>
      </c>
      <c r="G84" s="126">
        <v>8171969.3799999999</v>
      </c>
      <c r="H84" s="156">
        <v>4432419.57</v>
      </c>
      <c r="I84" s="126">
        <v>8157496.9000000004</v>
      </c>
      <c r="J84" s="156">
        <v>4078938.55</v>
      </c>
      <c r="K84" s="126">
        <v>4249057.75</v>
      </c>
      <c r="L84" s="156">
        <v>8091509.7000000002</v>
      </c>
      <c r="M84" s="126">
        <v>0</v>
      </c>
      <c r="N84" s="156">
        <v>13002449.710000001</v>
      </c>
      <c r="O84" s="126">
        <v>0</v>
      </c>
      <c r="P84" s="156">
        <v>13038276.18</v>
      </c>
      <c r="Q84" s="156">
        <v>4433377.03</v>
      </c>
      <c r="R84" s="199">
        <f t="shared" si="39"/>
        <v>71755423.640000001</v>
      </c>
    </row>
    <row r="85" spans="3:21" ht="18" customHeight="1" x14ac:dyDescent="0.2">
      <c r="C85" s="27" t="s">
        <v>132</v>
      </c>
      <c r="D85" s="31" t="s">
        <v>133</v>
      </c>
      <c r="E85" s="126">
        <v>400000</v>
      </c>
      <c r="F85" s="156">
        <v>0</v>
      </c>
      <c r="G85" s="126">
        <v>0</v>
      </c>
      <c r="H85" s="156">
        <v>0</v>
      </c>
      <c r="I85" s="126">
        <v>0</v>
      </c>
      <c r="J85" s="156">
        <v>0</v>
      </c>
      <c r="K85" s="126">
        <v>0</v>
      </c>
      <c r="L85" s="156">
        <v>0</v>
      </c>
      <c r="M85" s="126">
        <v>0</v>
      </c>
      <c r="N85" s="156">
        <v>0</v>
      </c>
      <c r="O85" s="126">
        <v>0</v>
      </c>
      <c r="P85" s="156">
        <v>0</v>
      </c>
      <c r="Q85" s="156">
        <v>0</v>
      </c>
      <c r="R85" s="199">
        <f t="shared" si="39"/>
        <v>0</v>
      </c>
    </row>
    <row r="86" spans="3:21" ht="25.5" customHeight="1" x14ac:dyDescent="0.2">
      <c r="C86" s="26">
        <v>227</v>
      </c>
      <c r="D86" s="80" t="s">
        <v>134</v>
      </c>
      <c r="E86" s="127">
        <f t="shared" ref="E86:R86" si="40">+E87+E88+E89+E90+E91+E92+E93+E94+E95+E96</f>
        <v>7590100</v>
      </c>
      <c r="F86" s="154">
        <f t="shared" si="40"/>
        <v>546800.65</v>
      </c>
      <c r="G86" s="127">
        <f t="shared" si="40"/>
        <v>298931.75</v>
      </c>
      <c r="H86" s="154">
        <f t="shared" si="40"/>
        <v>334881.27</v>
      </c>
      <c r="I86" s="127">
        <f t="shared" si="40"/>
        <v>611596.75</v>
      </c>
      <c r="J86" s="154">
        <f t="shared" si="40"/>
        <v>432668.4</v>
      </c>
      <c r="K86" s="127">
        <f t="shared" si="40"/>
        <v>922843.28</v>
      </c>
      <c r="L86" s="154">
        <f t="shared" si="40"/>
        <v>318063.09000000003</v>
      </c>
      <c r="M86" s="127">
        <f t="shared" si="40"/>
        <v>419356.59</v>
      </c>
      <c r="N86" s="154">
        <f>+N87+N88+N89+N90+N91+N92+N93+N94+N95+N96</f>
        <v>572408.01</v>
      </c>
      <c r="O86" s="127">
        <f>+O87+O88+O89+O90+O91+O92+O93+O94+O95+O96</f>
        <v>445070.61</v>
      </c>
      <c r="P86" s="154">
        <f>+P87+P88+P89+P90+P91+P92+P93+P94+P95+P96</f>
        <v>264621.86</v>
      </c>
      <c r="Q86" s="154">
        <f>+Q87+Q88+Q89+Q90+Q91+Q92+Q93+Q94+Q95+Q96</f>
        <v>624129.13</v>
      </c>
      <c r="R86" s="197">
        <f t="shared" si="40"/>
        <v>5791371.3899999997</v>
      </c>
    </row>
    <row r="87" spans="3:21" ht="22.5" customHeight="1" x14ac:dyDescent="0.2">
      <c r="C87" s="27" t="s">
        <v>135</v>
      </c>
      <c r="D87" s="28" t="s">
        <v>136</v>
      </c>
      <c r="E87" s="126">
        <v>2000000</v>
      </c>
      <c r="F87" s="156">
        <v>119472.73</v>
      </c>
      <c r="G87" s="126">
        <v>5000</v>
      </c>
      <c r="H87" s="156">
        <v>5000</v>
      </c>
      <c r="I87" s="126">
        <v>476546.61</v>
      </c>
      <c r="J87" s="156">
        <v>61610</v>
      </c>
      <c r="K87" s="126">
        <v>179997.23</v>
      </c>
      <c r="L87" s="156">
        <v>5000</v>
      </c>
      <c r="M87" s="126">
        <v>0</v>
      </c>
      <c r="N87" s="156">
        <v>0</v>
      </c>
      <c r="O87" s="126">
        <v>15000</v>
      </c>
      <c r="P87" s="156">
        <v>0</v>
      </c>
      <c r="Q87" s="156">
        <v>5000</v>
      </c>
      <c r="R87" s="199">
        <f t="shared" si="39"/>
        <v>872626.57</v>
      </c>
    </row>
    <row r="88" spans="3:21" ht="17.25" customHeight="1" x14ac:dyDescent="0.2">
      <c r="C88" s="27" t="s">
        <v>137</v>
      </c>
      <c r="D88" s="28" t="s">
        <v>138</v>
      </c>
      <c r="E88" s="126">
        <v>200000</v>
      </c>
      <c r="F88" s="156">
        <v>0</v>
      </c>
      <c r="G88" s="126">
        <v>0</v>
      </c>
      <c r="H88" s="156">
        <v>0</v>
      </c>
      <c r="I88" s="126">
        <v>0</v>
      </c>
      <c r="J88" s="156">
        <v>0</v>
      </c>
      <c r="K88" s="126">
        <v>0</v>
      </c>
      <c r="L88" s="156">
        <v>0</v>
      </c>
      <c r="M88" s="126">
        <v>214111</v>
      </c>
      <c r="N88" s="156">
        <v>0</v>
      </c>
      <c r="O88" s="126">
        <v>0</v>
      </c>
      <c r="P88" s="156">
        <v>0</v>
      </c>
      <c r="Q88" s="156">
        <v>0</v>
      </c>
      <c r="R88" s="199">
        <f t="shared" si="39"/>
        <v>214111</v>
      </c>
    </row>
    <row r="89" spans="3:21" ht="28.5" customHeight="1" x14ac:dyDescent="0.2">
      <c r="C89" s="27" t="s">
        <v>139</v>
      </c>
      <c r="D89" s="28" t="s">
        <v>140</v>
      </c>
      <c r="E89" s="126">
        <v>200000</v>
      </c>
      <c r="F89" s="156">
        <v>0</v>
      </c>
      <c r="G89" s="126">
        <v>0</v>
      </c>
      <c r="H89" s="156">
        <v>66080</v>
      </c>
      <c r="I89" s="126">
        <v>0</v>
      </c>
      <c r="J89" s="156">
        <v>0</v>
      </c>
      <c r="K89" s="126">
        <v>0</v>
      </c>
      <c r="L89" s="156">
        <v>0</v>
      </c>
      <c r="M89" s="126">
        <v>0</v>
      </c>
      <c r="N89" s="156">
        <v>0</v>
      </c>
      <c r="O89" s="126">
        <v>3274.5</v>
      </c>
      <c r="P89" s="156">
        <v>0</v>
      </c>
      <c r="Q89" s="156">
        <v>7670</v>
      </c>
      <c r="R89" s="199">
        <f t="shared" si="39"/>
        <v>77024.5</v>
      </c>
    </row>
    <row r="90" spans="3:21" ht="25.5" customHeight="1" x14ac:dyDescent="0.2">
      <c r="C90" s="27" t="s">
        <v>141</v>
      </c>
      <c r="D90" s="28" t="s">
        <v>142</v>
      </c>
      <c r="E90" s="126">
        <v>600000</v>
      </c>
      <c r="F90" s="156">
        <v>0</v>
      </c>
      <c r="G90" s="126">
        <v>0</v>
      </c>
      <c r="H90" s="156">
        <v>0</v>
      </c>
      <c r="I90" s="126">
        <v>0</v>
      </c>
      <c r="J90" s="156">
        <v>0</v>
      </c>
      <c r="K90" s="126">
        <v>0</v>
      </c>
      <c r="L90" s="156">
        <v>0</v>
      </c>
      <c r="M90" s="126">
        <v>0</v>
      </c>
      <c r="N90" s="156">
        <v>0</v>
      </c>
      <c r="O90" s="126">
        <v>9794</v>
      </c>
      <c r="P90" s="156">
        <v>0</v>
      </c>
      <c r="Q90" s="156">
        <v>0</v>
      </c>
      <c r="R90" s="199">
        <f t="shared" si="39"/>
        <v>9794</v>
      </c>
    </row>
    <row r="91" spans="3:21" ht="22.5" customHeight="1" x14ac:dyDescent="0.2">
      <c r="C91" s="27" t="s">
        <v>143</v>
      </c>
      <c r="D91" s="28" t="s">
        <v>144</v>
      </c>
      <c r="E91" s="126">
        <v>719300</v>
      </c>
      <c r="F91" s="156">
        <v>0</v>
      </c>
      <c r="G91" s="126">
        <v>0</v>
      </c>
      <c r="H91" s="156">
        <v>0</v>
      </c>
      <c r="I91" s="126">
        <v>0</v>
      </c>
      <c r="J91" s="156">
        <v>0</v>
      </c>
      <c r="K91" s="126">
        <v>0</v>
      </c>
      <c r="L91" s="156">
        <v>0</v>
      </c>
      <c r="M91" s="126">
        <v>0</v>
      </c>
      <c r="N91" s="156">
        <v>0</v>
      </c>
      <c r="O91" s="126">
        <v>52982.45</v>
      </c>
      <c r="P91" s="156">
        <v>0</v>
      </c>
      <c r="Q91" s="156">
        <v>0</v>
      </c>
      <c r="R91" s="199">
        <f t="shared" si="39"/>
        <v>52982.45</v>
      </c>
    </row>
    <row r="92" spans="3:21" ht="25.5" x14ac:dyDescent="0.2">
      <c r="C92" s="27" t="s">
        <v>145</v>
      </c>
      <c r="D92" s="28" t="s">
        <v>146</v>
      </c>
      <c r="E92" s="126">
        <v>300000</v>
      </c>
      <c r="F92" s="156">
        <v>0</v>
      </c>
      <c r="G92" s="126">
        <v>0</v>
      </c>
      <c r="H92" s="156">
        <v>0</v>
      </c>
      <c r="I92" s="126">
        <v>0</v>
      </c>
      <c r="J92" s="156">
        <v>0</v>
      </c>
      <c r="K92" s="126">
        <v>0</v>
      </c>
      <c r="L92" s="156">
        <v>0</v>
      </c>
      <c r="M92" s="126">
        <v>0</v>
      </c>
      <c r="N92" s="156">
        <v>0</v>
      </c>
      <c r="O92" s="126">
        <v>0</v>
      </c>
      <c r="P92" s="156">
        <v>9282</v>
      </c>
      <c r="Q92" s="156">
        <v>0</v>
      </c>
      <c r="R92" s="199">
        <f t="shared" si="39"/>
        <v>9282</v>
      </c>
    </row>
    <row r="93" spans="3:21" ht="25.5" x14ac:dyDescent="0.2">
      <c r="C93" s="27" t="s">
        <v>147</v>
      </c>
      <c r="D93" s="28" t="s">
        <v>148</v>
      </c>
      <c r="E93" s="126">
        <v>2620800</v>
      </c>
      <c r="F93" s="156">
        <v>370097.91999999998</v>
      </c>
      <c r="G93" s="126">
        <v>132332.32</v>
      </c>
      <c r="H93" s="156">
        <v>183590.77</v>
      </c>
      <c r="I93" s="126">
        <v>48406.14</v>
      </c>
      <c r="J93" s="156">
        <v>344862.4</v>
      </c>
      <c r="K93" s="126">
        <v>474593.07</v>
      </c>
      <c r="L93" s="156">
        <v>307753.09000000003</v>
      </c>
      <c r="M93" s="126">
        <v>48914.879999999997</v>
      </c>
      <c r="N93" s="156">
        <v>499248.01</v>
      </c>
      <c r="O93" s="126">
        <v>272917.76000000001</v>
      </c>
      <c r="P93" s="156">
        <v>153779.62</v>
      </c>
      <c r="Q93" s="156">
        <v>78395.27</v>
      </c>
      <c r="R93" s="199">
        <f t="shared" si="39"/>
        <v>2914891.25</v>
      </c>
    </row>
    <row r="94" spans="3:21" s="3" customFormat="1" ht="18" customHeight="1" x14ac:dyDescent="0.2">
      <c r="C94" s="27" t="s">
        <v>149</v>
      </c>
      <c r="D94" s="28" t="s">
        <v>150</v>
      </c>
      <c r="E94" s="126">
        <v>450000</v>
      </c>
      <c r="F94" s="156">
        <v>57230</v>
      </c>
      <c r="G94" s="126">
        <v>161599.43</v>
      </c>
      <c r="H94" s="156">
        <v>80210.5</v>
      </c>
      <c r="I94" s="126">
        <v>5310</v>
      </c>
      <c r="J94" s="156">
        <v>19706</v>
      </c>
      <c r="K94" s="126">
        <v>180182.48</v>
      </c>
      <c r="L94" s="156">
        <v>5310</v>
      </c>
      <c r="M94" s="126">
        <v>94339.43</v>
      </c>
      <c r="N94" s="156">
        <v>5310</v>
      </c>
      <c r="O94" s="126">
        <v>5310</v>
      </c>
      <c r="P94" s="156">
        <v>29226.240000000002</v>
      </c>
      <c r="Q94" s="156">
        <v>415417.86</v>
      </c>
      <c r="R94" s="199">
        <f t="shared" si="39"/>
        <v>1059151.94</v>
      </c>
    </row>
    <row r="95" spans="3:21" ht="25.5" customHeight="1" x14ac:dyDescent="0.2">
      <c r="C95" s="27" t="s">
        <v>151</v>
      </c>
      <c r="D95" s="28" t="s">
        <v>152</v>
      </c>
      <c r="E95" s="126">
        <v>300000</v>
      </c>
      <c r="F95" s="156">
        <v>0</v>
      </c>
      <c r="G95" s="126">
        <v>0</v>
      </c>
      <c r="H95" s="156">
        <v>0</v>
      </c>
      <c r="I95" s="126">
        <v>81334</v>
      </c>
      <c r="J95" s="156">
        <v>6490</v>
      </c>
      <c r="K95" s="126">
        <v>88070.5</v>
      </c>
      <c r="L95" s="156">
        <v>0</v>
      </c>
      <c r="M95" s="188">
        <v>61991.28</v>
      </c>
      <c r="N95" s="174">
        <v>67850</v>
      </c>
      <c r="O95" s="188">
        <v>85791.9</v>
      </c>
      <c r="P95" s="174">
        <v>72334</v>
      </c>
      <c r="Q95" s="174">
        <v>117646</v>
      </c>
      <c r="R95" s="199">
        <f t="shared" si="39"/>
        <v>581507.68000000005</v>
      </c>
    </row>
    <row r="96" spans="3:21" ht="25.5" customHeight="1" x14ac:dyDescent="0.2">
      <c r="C96" s="27" t="s">
        <v>153</v>
      </c>
      <c r="D96" s="28" t="s">
        <v>154</v>
      </c>
      <c r="E96" s="126">
        <v>200000</v>
      </c>
      <c r="F96" s="156">
        <v>0</v>
      </c>
      <c r="G96" s="126">
        <v>0</v>
      </c>
      <c r="H96" s="156">
        <v>0</v>
      </c>
      <c r="I96" s="126">
        <v>0</v>
      </c>
      <c r="J96" s="156">
        <v>0</v>
      </c>
      <c r="K96" s="126">
        <v>0</v>
      </c>
      <c r="L96" s="156">
        <v>0</v>
      </c>
      <c r="M96" s="126">
        <v>0</v>
      </c>
      <c r="N96" s="156">
        <v>0</v>
      </c>
      <c r="O96" s="126">
        <v>0</v>
      </c>
      <c r="P96" s="156">
        <v>0</v>
      </c>
      <c r="Q96" s="156">
        <v>0</v>
      </c>
      <c r="R96" s="199">
        <f t="shared" si="39"/>
        <v>0</v>
      </c>
    </row>
    <row r="97" spans="3:20" ht="25.5" customHeight="1" x14ac:dyDescent="0.2">
      <c r="C97" s="26">
        <v>228</v>
      </c>
      <c r="D97" s="88" t="s">
        <v>155</v>
      </c>
      <c r="E97" s="127">
        <f>+E98+E99+E100+E101+E102+E103+E104+E105+E111</f>
        <v>22433271</v>
      </c>
      <c r="F97" s="154">
        <f t="shared" ref="F97:R97" si="41">+F98+F99+F100+F101+F102+F103+F104+F105+F111</f>
        <v>1705778.07</v>
      </c>
      <c r="G97" s="127">
        <f t="shared" si="41"/>
        <v>2556657.7599999998</v>
      </c>
      <c r="H97" s="154">
        <f t="shared" si="41"/>
        <v>736093.65</v>
      </c>
      <c r="I97" s="127">
        <f>+I98+I99+I100+I101+I102+I103+I104+I105+I111</f>
        <v>710925.37</v>
      </c>
      <c r="J97" s="154">
        <f t="shared" si="41"/>
        <v>1150148.7</v>
      </c>
      <c r="K97" s="127">
        <f t="shared" si="41"/>
        <v>1485368.66</v>
      </c>
      <c r="L97" s="154">
        <f t="shared" si="41"/>
        <v>1644256.35</v>
      </c>
      <c r="M97" s="127">
        <f t="shared" si="41"/>
        <v>357296.57</v>
      </c>
      <c r="N97" s="154">
        <f>+N98+N99+N100+N101+N102+N103+N104+N105+N111</f>
        <v>608040.25</v>
      </c>
      <c r="O97" s="127">
        <f>+O98+O99+O100+O101+O102+O103+O104+O105+O111</f>
        <v>808801.39</v>
      </c>
      <c r="P97" s="154">
        <f>+P98+P99+P100+P101+P102+P103+P104+P105+P111</f>
        <v>1025902.05</v>
      </c>
      <c r="Q97" s="154">
        <f>+Q98+Q99+Q100+Q101+Q102+Q103+Q104+Q105+Q111</f>
        <v>350319.04</v>
      </c>
      <c r="R97" s="197">
        <f t="shared" si="41"/>
        <v>13139587.859999999</v>
      </c>
    </row>
    <row r="98" spans="3:20" ht="12.75" customHeight="1" x14ac:dyDescent="0.2">
      <c r="C98" s="27" t="s">
        <v>156</v>
      </c>
      <c r="D98" s="31" t="s">
        <v>157</v>
      </c>
      <c r="E98" s="126">
        <v>1450000</v>
      </c>
      <c r="F98" s="156">
        <v>73823.12</v>
      </c>
      <c r="G98" s="126">
        <v>103462.35</v>
      </c>
      <c r="H98" s="156">
        <v>105011.38</v>
      </c>
      <c r="I98" s="126">
        <v>123314.12</v>
      </c>
      <c r="J98" s="156">
        <v>99813.07</v>
      </c>
      <c r="K98" s="126">
        <v>127207.78</v>
      </c>
      <c r="L98" s="156">
        <v>128913.45</v>
      </c>
      <c r="M98" s="126">
        <v>70998.53</v>
      </c>
      <c r="N98" s="156">
        <v>122272.35</v>
      </c>
      <c r="O98" s="126">
        <v>83677.81</v>
      </c>
      <c r="P98" s="156">
        <f>80196.33+12655.43</f>
        <v>92851.76</v>
      </c>
      <c r="Q98" s="156">
        <v>213767.07</v>
      </c>
      <c r="R98" s="199">
        <f t="shared" si="39"/>
        <v>1345112.79</v>
      </c>
    </row>
    <row r="99" spans="3:20" ht="12.75" customHeight="1" x14ac:dyDescent="0.2">
      <c r="C99" s="27" t="s">
        <v>158</v>
      </c>
      <c r="D99" s="31" t="s">
        <v>159</v>
      </c>
      <c r="E99" s="126">
        <v>50000</v>
      </c>
      <c r="F99" s="156">
        <v>0</v>
      </c>
      <c r="G99" s="126">
        <v>0</v>
      </c>
      <c r="H99" s="156">
        <v>0</v>
      </c>
      <c r="I99" s="126">
        <v>0</v>
      </c>
      <c r="J99" s="156">
        <v>0</v>
      </c>
      <c r="K99" s="126">
        <v>0</v>
      </c>
      <c r="L99" s="156">
        <v>0</v>
      </c>
      <c r="M99" s="126">
        <v>0</v>
      </c>
      <c r="N99" s="156">
        <v>0</v>
      </c>
      <c r="O99" s="126">
        <v>0</v>
      </c>
      <c r="P99" s="156">
        <v>0</v>
      </c>
      <c r="Q99" s="156">
        <v>0</v>
      </c>
      <c r="R99" s="199">
        <f t="shared" si="39"/>
        <v>0</v>
      </c>
    </row>
    <row r="100" spans="3:20" ht="12.75" customHeight="1" x14ac:dyDescent="0.2">
      <c r="C100" s="27" t="s">
        <v>160</v>
      </c>
      <c r="D100" s="31" t="s">
        <v>161</v>
      </c>
      <c r="E100" s="126">
        <v>300000</v>
      </c>
      <c r="F100" s="156">
        <v>17700</v>
      </c>
      <c r="G100" s="126">
        <v>37760</v>
      </c>
      <c r="H100" s="156">
        <v>18880</v>
      </c>
      <c r="I100" s="126">
        <v>18880</v>
      </c>
      <c r="J100" s="156">
        <v>18880</v>
      </c>
      <c r="K100" s="126">
        <v>18880</v>
      </c>
      <c r="L100" s="156">
        <v>37760</v>
      </c>
      <c r="M100" s="126">
        <v>0</v>
      </c>
      <c r="N100" s="156">
        <v>18880</v>
      </c>
      <c r="O100" s="126">
        <v>18880</v>
      </c>
      <c r="P100" s="156">
        <v>38350</v>
      </c>
      <c r="Q100" s="156">
        <v>19470</v>
      </c>
      <c r="R100" s="199">
        <f t="shared" si="39"/>
        <v>264320</v>
      </c>
    </row>
    <row r="101" spans="3:20" ht="12.75" customHeight="1" x14ac:dyDescent="0.2">
      <c r="C101" s="27" t="s">
        <v>162</v>
      </c>
      <c r="D101" s="31" t="s">
        <v>163</v>
      </c>
      <c r="E101" s="126">
        <v>100000</v>
      </c>
      <c r="F101" s="156">
        <v>11970</v>
      </c>
      <c r="G101" s="126">
        <v>6530</v>
      </c>
      <c r="H101" s="156">
        <v>0</v>
      </c>
      <c r="I101" s="126">
        <v>4910</v>
      </c>
      <c r="J101" s="156">
        <v>4305</v>
      </c>
      <c r="K101" s="126">
        <v>3365</v>
      </c>
      <c r="L101" s="156">
        <v>5050</v>
      </c>
      <c r="M101" s="126">
        <v>6335</v>
      </c>
      <c r="N101" s="156">
        <v>3325</v>
      </c>
      <c r="O101" s="126">
        <v>6730</v>
      </c>
      <c r="P101" s="156">
        <v>8190</v>
      </c>
      <c r="Q101" s="156">
        <v>5150</v>
      </c>
      <c r="R101" s="199">
        <f t="shared" si="39"/>
        <v>65860</v>
      </c>
    </row>
    <row r="102" spans="3:20" ht="12.75" customHeight="1" x14ac:dyDescent="0.2">
      <c r="C102" s="27" t="s">
        <v>164</v>
      </c>
      <c r="D102" s="82" t="s">
        <v>165</v>
      </c>
      <c r="E102" s="126">
        <v>200000</v>
      </c>
      <c r="F102" s="156">
        <v>8864.34</v>
      </c>
      <c r="G102" s="126">
        <v>10451.23</v>
      </c>
      <c r="H102" s="156">
        <v>13330.27</v>
      </c>
      <c r="I102" s="126">
        <v>1269.99</v>
      </c>
      <c r="J102" s="156">
        <v>37846.03</v>
      </c>
      <c r="K102" s="126">
        <v>20651.88</v>
      </c>
      <c r="L102" s="156">
        <v>9000.2199999999993</v>
      </c>
      <c r="M102" s="126">
        <v>7800.33</v>
      </c>
      <c r="N102" s="156">
        <v>7800.18</v>
      </c>
      <c r="O102" s="126">
        <v>34780.28</v>
      </c>
      <c r="P102" s="156">
        <v>5200.09</v>
      </c>
      <c r="Q102" s="156">
        <v>23128.92</v>
      </c>
      <c r="R102" s="199">
        <f t="shared" si="39"/>
        <v>180123.76</v>
      </c>
    </row>
    <row r="103" spans="3:20" ht="12.75" customHeight="1" x14ac:dyDescent="0.2">
      <c r="C103" s="27" t="s">
        <v>356</v>
      </c>
      <c r="D103" s="82" t="s">
        <v>357</v>
      </c>
      <c r="E103" s="126">
        <v>5353271</v>
      </c>
      <c r="F103" s="156">
        <v>1333835.6100000001</v>
      </c>
      <c r="G103" s="126">
        <v>1775029.18</v>
      </c>
      <c r="H103" s="156">
        <v>335326</v>
      </c>
      <c r="I103" s="126">
        <v>391376.26</v>
      </c>
      <c r="J103" s="156">
        <v>526169.59999999998</v>
      </c>
      <c r="K103" s="126">
        <v>148444</v>
      </c>
      <c r="L103" s="156">
        <v>222688.5</v>
      </c>
      <c r="M103" s="126">
        <v>0</v>
      </c>
      <c r="N103" s="156">
        <v>0</v>
      </c>
      <c r="O103" s="126">
        <v>0</v>
      </c>
      <c r="P103" s="156">
        <v>500000</v>
      </c>
      <c r="Q103" s="156">
        <v>-103014.39999999999</v>
      </c>
      <c r="R103" s="199">
        <f t="shared" si="39"/>
        <v>5129854.75</v>
      </c>
    </row>
    <row r="104" spans="3:20" ht="12.75" customHeight="1" x14ac:dyDescent="0.2">
      <c r="C104" s="27" t="s">
        <v>335</v>
      </c>
      <c r="D104" s="28" t="s">
        <v>336</v>
      </c>
      <c r="E104" s="126">
        <v>200000</v>
      </c>
      <c r="F104" s="156">
        <v>0</v>
      </c>
      <c r="G104" s="126">
        <v>0</v>
      </c>
      <c r="H104" s="156">
        <v>5000</v>
      </c>
      <c r="I104" s="126">
        <v>0</v>
      </c>
      <c r="J104" s="156">
        <v>0</v>
      </c>
      <c r="K104" s="126">
        <v>0</v>
      </c>
      <c r="L104" s="156">
        <v>0</v>
      </c>
      <c r="M104" s="126">
        <v>0</v>
      </c>
      <c r="N104" s="156">
        <v>0</v>
      </c>
      <c r="O104" s="126">
        <v>0</v>
      </c>
      <c r="P104" s="156">
        <v>0</v>
      </c>
      <c r="Q104" s="156">
        <v>138888.88</v>
      </c>
      <c r="R104" s="199">
        <f t="shared" si="39"/>
        <v>143888.88</v>
      </c>
    </row>
    <row r="105" spans="3:20" ht="12.75" customHeight="1" x14ac:dyDescent="0.2">
      <c r="C105" s="89">
        <v>2287</v>
      </c>
      <c r="D105" s="90" t="s">
        <v>169</v>
      </c>
      <c r="E105" s="14">
        <f>+E106+E107+E108+E109+E110</f>
        <v>7280000</v>
      </c>
      <c r="F105" s="155">
        <f>+F106+F107+F108+F109+F110</f>
        <v>259585</v>
      </c>
      <c r="G105" s="14">
        <f t="shared" ref="G105:R105" si="42">+G106+G107+G108+G109+G110</f>
        <v>613425</v>
      </c>
      <c r="H105" s="155">
        <f t="shared" si="42"/>
        <v>248546</v>
      </c>
      <c r="I105" s="14">
        <f>+I106+I107+I108+I109+I110</f>
        <v>161175</v>
      </c>
      <c r="J105" s="155">
        <f t="shared" si="42"/>
        <v>463135</v>
      </c>
      <c r="K105" s="14">
        <f t="shared" si="42"/>
        <v>1156820</v>
      </c>
      <c r="L105" s="155">
        <f t="shared" si="42"/>
        <v>1240844.18</v>
      </c>
      <c r="M105" s="14">
        <f t="shared" si="42"/>
        <v>272162.71000000002</v>
      </c>
      <c r="N105" s="155">
        <f>+N106+N107+N108+N109+N110</f>
        <v>436602.72</v>
      </c>
      <c r="O105" s="14">
        <f>+O106+O107+O108+O109+O110</f>
        <v>652233.30000000005</v>
      </c>
      <c r="P105" s="155">
        <f>+P106+P107+P108+P109+P110</f>
        <v>381310.2</v>
      </c>
      <c r="Q105" s="155">
        <f>+Q106+Q107+Q108+Q109+Q110</f>
        <v>52428.57</v>
      </c>
      <c r="R105" s="198">
        <f t="shared" si="42"/>
        <v>5938267.6799999997</v>
      </c>
    </row>
    <row r="106" spans="3:20" ht="12.75" customHeight="1" x14ac:dyDescent="0.2">
      <c r="C106" s="34" t="s">
        <v>172</v>
      </c>
      <c r="D106" s="91" t="s">
        <v>169</v>
      </c>
      <c r="E106" s="126">
        <v>3450000</v>
      </c>
      <c r="F106" s="156">
        <v>243000</v>
      </c>
      <c r="G106" s="126">
        <v>125000</v>
      </c>
      <c r="H106" s="156">
        <v>243000</v>
      </c>
      <c r="I106" s="126">
        <v>125000</v>
      </c>
      <c r="J106" s="156">
        <v>0</v>
      </c>
      <c r="K106" s="126">
        <v>43200</v>
      </c>
      <c r="L106" s="156">
        <v>601800</v>
      </c>
      <c r="M106" s="126">
        <v>0</v>
      </c>
      <c r="N106" s="156">
        <v>0</v>
      </c>
      <c r="O106" s="126">
        <v>0</v>
      </c>
      <c r="P106" s="156">
        <v>47200</v>
      </c>
      <c r="Q106" s="156">
        <v>0</v>
      </c>
      <c r="R106" s="199">
        <f t="shared" si="39"/>
        <v>1428200</v>
      </c>
      <c r="T106" s="10"/>
    </row>
    <row r="107" spans="3:20" ht="12.75" customHeight="1" x14ac:dyDescent="0.2">
      <c r="C107" s="27" t="s">
        <v>170</v>
      </c>
      <c r="D107" s="31" t="s">
        <v>171</v>
      </c>
      <c r="E107" s="126">
        <v>500000</v>
      </c>
      <c r="F107" s="156">
        <v>0</v>
      </c>
      <c r="G107" s="126">
        <v>23600</v>
      </c>
      <c r="H107" s="156">
        <v>0</v>
      </c>
      <c r="I107" s="126">
        <v>0</v>
      </c>
      <c r="J107" s="156">
        <v>44620</v>
      </c>
      <c r="K107" s="126">
        <v>23600</v>
      </c>
      <c r="L107" s="156">
        <v>109150</v>
      </c>
      <c r="M107" s="126">
        <v>0</v>
      </c>
      <c r="N107" s="156">
        <v>75520</v>
      </c>
      <c r="O107" s="126">
        <v>200</v>
      </c>
      <c r="P107" s="156">
        <v>0</v>
      </c>
      <c r="Q107" s="156">
        <v>10000</v>
      </c>
      <c r="R107" s="199">
        <f t="shared" si="39"/>
        <v>286690</v>
      </c>
    </row>
    <row r="108" spans="3:20" ht="12.75" customHeight="1" x14ac:dyDescent="0.2">
      <c r="C108" s="27" t="s">
        <v>166</v>
      </c>
      <c r="D108" s="31" t="s">
        <v>167</v>
      </c>
      <c r="E108" s="126">
        <v>2330000</v>
      </c>
      <c r="F108" s="157">
        <v>16585</v>
      </c>
      <c r="G108" s="130">
        <v>91355</v>
      </c>
      <c r="H108" s="157">
        <v>5310</v>
      </c>
      <c r="I108" s="130">
        <v>34975</v>
      </c>
      <c r="J108" s="157">
        <f>422075-3000-3000-20000-3000-3000-10500</f>
        <v>379575</v>
      </c>
      <c r="K108" s="130">
        <v>608580</v>
      </c>
      <c r="L108" s="157">
        <v>27750</v>
      </c>
      <c r="M108" s="130">
        <v>35250</v>
      </c>
      <c r="N108" s="157">
        <v>361082.72</v>
      </c>
      <c r="O108" s="130">
        <f>6857.1+41700+21500+66766+22500+25800+20000+11500+50000+76380</f>
        <v>343003.1</v>
      </c>
      <c r="P108" s="157">
        <v>132950</v>
      </c>
      <c r="Q108" s="157">
        <v>18000</v>
      </c>
      <c r="R108" s="199">
        <f t="shared" si="39"/>
        <v>2054415.82</v>
      </c>
      <c r="T108" s="10"/>
    </row>
    <row r="109" spans="3:20" s="3" customFormat="1" ht="12.75" customHeight="1" x14ac:dyDescent="0.2">
      <c r="C109" s="27" t="s">
        <v>173</v>
      </c>
      <c r="D109" s="29" t="s">
        <v>174</v>
      </c>
      <c r="E109" s="126">
        <v>500000</v>
      </c>
      <c r="F109" s="156">
        <v>0</v>
      </c>
      <c r="G109" s="126">
        <v>188800</v>
      </c>
      <c r="H109" s="156">
        <v>0</v>
      </c>
      <c r="I109" s="126">
        <v>0</v>
      </c>
      <c r="J109" s="156">
        <v>38940</v>
      </c>
      <c r="K109" s="126">
        <v>481440</v>
      </c>
      <c r="L109" s="156">
        <v>0</v>
      </c>
      <c r="M109" s="126">
        <v>0</v>
      </c>
      <c r="N109" s="156">
        <v>0</v>
      </c>
      <c r="O109" s="126">
        <v>236000</v>
      </c>
      <c r="P109" s="156">
        <v>120360</v>
      </c>
      <c r="Q109" s="156">
        <v>0</v>
      </c>
      <c r="R109" s="199">
        <f t="shared" si="39"/>
        <v>1065540</v>
      </c>
      <c r="S109" s="30"/>
    </row>
    <row r="110" spans="3:20" s="3" customFormat="1" ht="12.75" customHeight="1" x14ac:dyDescent="0.2">
      <c r="C110" s="27" t="s">
        <v>175</v>
      </c>
      <c r="D110" s="31" t="s">
        <v>176</v>
      </c>
      <c r="E110" s="126">
        <v>500000</v>
      </c>
      <c r="F110" s="156">
        <v>0</v>
      </c>
      <c r="G110" s="126">
        <v>184670</v>
      </c>
      <c r="H110" s="156">
        <v>236</v>
      </c>
      <c r="I110" s="126">
        <v>1200</v>
      </c>
      <c r="J110" s="156">
        <v>0</v>
      </c>
      <c r="K110" s="126">
        <v>0</v>
      </c>
      <c r="L110" s="156">
        <v>502144.18</v>
      </c>
      <c r="M110" s="126">
        <v>236912.71</v>
      </c>
      <c r="N110" s="156">
        <v>0</v>
      </c>
      <c r="O110" s="126">
        <v>73030.2</v>
      </c>
      <c r="P110" s="156">
        <v>80800.2</v>
      </c>
      <c r="Q110" s="156">
        <v>24428.57</v>
      </c>
      <c r="R110" s="199">
        <f t="shared" si="39"/>
        <v>1103421.8600000001</v>
      </c>
      <c r="S110" s="32"/>
    </row>
    <row r="111" spans="3:20" ht="12.75" customHeight="1" x14ac:dyDescent="0.2">
      <c r="C111" s="78">
        <v>2288</v>
      </c>
      <c r="D111" s="79" t="s">
        <v>177</v>
      </c>
      <c r="E111" s="14">
        <f>+E112</f>
        <v>7500000</v>
      </c>
      <c r="F111" s="155">
        <f t="shared" ref="F111:R111" si="43">+F112</f>
        <v>0</v>
      </c>
      <c r="G111" s="14">
        <f t="shared" si="43"/>
        <v>10000</v>
      </c>
      <c r="H111" s="155">
        <f t="shared" si="43"/>
        <v>10000</v>
      </c>
      <c r="I111" s="14">
        <f t="shared" si="43"/>
        <v>10000</v>
      </c>
      <c r="J111" s="155">
        <f t="shared" si="43"/>
        <v>0</v>
      </c>
      <c r="K111" s="14">
        <f t="shared" si="43"/>
        <v>10000</v>
      </c>
      <c r="L111" s="155">
        <f t="shared" si="43"/>
        <v>0</v>
      </c>
      <c r="M111" s="14">
        <f t="shared" si="43"/>
        <v>0</v>
      </c>
      <c r="N111" s="155">
        <f t="shared" si="43"/>
        <v>19160</v>
      </c>
      <c r="O111" s="14">
        <f t="shared" si="43"/>
        <v>12500</v>
      </c>
      <c r="P111" s="155">
        <f t="shared" si="43"/>
        <v>0</v>
      </c>
      <c r="Q111" s="155">
        <f t="shared" si="43"/>
        <v>500</v>
      </c>
      <c r="R111" s="198">
        <f t="shared" si="43"/>
        <v>72160</v>
      </c>
      <c r="S111" s="10"/>
    </row>
    <row r="112" spans="3:20" ht="12.75" customHeight="1" x14ac:dyDescent="0.2">
      <c r="C112" s="27" t="s">
        <v>178</v>
      </c>
      <c r="D112" s="31" t="s">
        <v>179</v>
      </c>
      <c r="E112" s="126">
        <v>7500000</v>
      </c>
      <c r="F112" s="156">
        <v>0</v>
      </c>
      <c r="G112" s="126">
        <v>10000</v>
      </c>
      <c r="H112" s="156">
        <v>10000</v>
      </c>
      <c r="I112" s="126">
        <v>10000</v>
      </c>
      <c r="J112" s="156">
        <v>0</v>
      </c>
      <c r="K112" s="126">
        <v>10000</v>
      </c>
      <c r="L112" s="156">
        <v>0</v>
      </c>
      <c r="M112" s="126">
        <v>0</v>
      </c>
      <c r="N112" s="156">
        <v>19160</v>
      </c>
      <c r="O112" s="126">
        <v>12500</v>
      </c>
      <c r="P112" s="156">
        <v>0</v>
      </c>
      <c r="Q112" s="156">
        <v>500</v>
      </c>
      <c r="R112" s="199">
        <f t="shared" si="39"/>
        <v>72160</v>
      </c>
    </row>
    <row r="113" spans="3:18" ht="12.75" customHeight="1" x14ac:dyDescent="0.2">
      <c r="C113" s="83">
        <v>229</v>
      </c>
      <c r="D113" s="84" t="s">
        <v>180</v>
      </c>
      <c r="E113" s="138">
        <f t="shared" ref="E113:R113" si="44">+E114+E116</f>
        <v>9400000</v>
      </c>
      <c r="F113" s="153">
        <f t="shared" si="44"/>
        <v>309287.99</v>
      </c>
      <c r="G113" s="138">
        <f t="shared" si="44"/>
        <v>564832.36</v>
      </c>
      <c r="H113" s="153">
        <f t="shared" si="44"/>
        <v>885378.77</v>
      </c>
      <c r="I113" s="138">
        <f t="shared" si="44"/>
        <v>813317.62</v>
      </c>
      <c r="J113" s="153">
        <f t="shared" si="44"/>
        <v>1086834.26</v>
      </c>
      <c r="K113" s="138">
        <f t="shared" si="44"/>
        <v>428621.84</v>
      </c>
      <c r="L113" s="153">
        <f t="shared" si="44"/>
        <v>469765.91</v>
      </c>
      <c r="M113" s="138">
        <f t="shared" si="44"/>
        <v>1346132.21</v>
      </c>
      <c r="N113" s="153">
        <f>+N114+N116</f>
        <v>2229540.2799999998</v>
      </c>
      <c r="O113" s="138">
        <f>+O114+O116</f>
        <v>450051.44</v>
      </c>
      <c r="P113" s="153">
        <f>+P114+P116</f>
        <v>8048166.1799999997</v>
      </c>
      <c r="Q113" s="153">
        <f>+Q114+Q116</f>
        <v>14588161.460000001</v>
      </c>
      <c r="R113" s="196">
        <f t="shared" si="44"/>
        <v>31220090.32</v>
      </c>
    </row>
    <row r="114" spans="3:18" s="33" customFormat="1" ht="12.75" customHeight="1" x14ac:dyDescent="0.2">
      <c r="C114" s="26">
        <v>2291</v>
      </c>
      <c r="D114" s="77" t="s">
        <v>181</v>
      </c>
      <c r="E114" s="127">
        <f t="shared" ref="E114:R114" si="45">+E115</f>
        <v>200000</v>
      </c>
      <c r="F114" s="154">
        <f t="shared" si="45"/>
        <v>0</v>
      </c>
      <c r="G114" s="127">
        <f t="shared" si="45"/>
        <v>0</v>
      </c>
      <c r="H114" s="154">
        <f t="shared" si="45"/>
        <v>0</v>
      </c>
      <c r="I114" s="127">
        <f t="shared" si="45"/>
        <v>141600</v>
      </c>
      <c r="J114" s="154">
        <f t="shared" si="45"/>
        <v>0</v>
      </c>
      <c r="K114" s="127">
        <f t="shared" si="45"/>
        <v>0</v>
      </c>
      <c r="L114" s="154">
        <f t="shared" si="45"/>
        <v>49830</v>
      </c>
      <c r="M114" s="127">
        <f t="shared" si="45"/>
        <v>0</v>
      </c>
      <c r="N114" s="154">
        <f t="shared" si="45"/>
        <v>0</v>
      </c>
      <c r="O114" s="127">
        <f t="shared" si="45"/>
        <v>0</v>
      </c>
      <c r="P114" s="154">
        <f t="shared" si="45"/>
        <v>6906906.7400000002</v>
      </c>
      <c r="Q114" s="154">
        <f t="shared" si="45"/>
        <v>13530613.49</v>
      </c>
      <c r="R114" s="197">
        <f t="shared" si="45"/>
        <v>20628950.23</v>
      </c>
    </row>
    <row r="115" spans="3:18" s="33" customFormat="1" ht="12.75" customHeight="1" x14ac:dyDescent="0.2">
      <c r="C115" s="27" t="s">
        <v>182</v>
      </c>
      <c r="D115" s="31" t="s">
        <v>181</v>
      </c>
      <c r="E115" s="126">
        <v>200000</v>
      </c>
      <c r="F115" s="156">
        <v>0</v>
      </c>
      <c r="G115" s="126">
        <v>0</v>
      </c>
      <c r="H115" s="156">
        <v>0</v>
      </c>
      <c r="I115" s="126">
        <v>141600</v>
      </c>
      <c r="J115" s="156">
        <v>0</v>
      </c>
      <c r="K115" s="126">
        <v>0</v>
      </c>
      <c r="L115" s="156">
        <v>49830</v>
      </c>
      <c r="M115" s="126">
        <v>0</v>
      </c>
      <c r="N115" s="156">
        <v>0</v>
      </c>
      <c r="O115" s="126">
        <v>0</v>
      </c>
      <c r="P115" s="156">
        <v>6906906.7400000002</v>
      </c>
      <c r="Q115" s="156">
        <v>13530613.49</v>
      </c>
      <c r="R115" s="199">
        <f t="shared" ref="R115" si="46">SUM(F115:Q115)</f>
        <v>20628950.23</v>
      </c>
    </row>
    <row r="116" spans="3:18" s="33" customFormat="1" ht="12.75" customHeight="1" x14ac:dyDescent="0.2">
      <c r="C116" s="26">
        <v>2292</v>
      </c>
      <c r="D116" s="77" t="s">
        <v>183</v>
      </c>
      <c r="E116" s="127">
        <f t="shared" ref="E116:R116" si="47">+E117+E118</f>
        <v>9200000</v>
      </c>
      <c r="F116" s="154">
        <f t="shared" si="47"/>
        <v>309287.99</v>
      </c>
      <c r="G116" s="127">
        <f t="shared" si="47"/>
        <v>564832.36</v>
      </c>
      <c r="H116" s="154">
        <f t="shared" si="47"/>
        <v>885378.77</v>
      </c>
      <c r="I116" s="127">
        <f t="shared" si="47"/>
        <v>671717.62</v>
      </c>
      <c r="J116" s="154">
        <f t="shared" si="47"/>
        <v>1086834.26</v>
      </c>
      <c r="K116" s="127">
        <f t="shared" si="47"/>
        <v>428621.84</v>
      </c>
      <c r="L116" s="154">
        <f t="shared" si="47"/>
        <v>419935.91</v>
      </c>
      <c r="M116" s="127">
        <f t="shared" si="47"/>
        <v>1346132.21</v>
      </c>
      <c r="N116" s="154">
        <f>+N117+N118</f>
        <v>2229540.2799999998</v>
      </c>
      <c r="O116" s="127">
        <f>+O117+O118</f>
        <v>450051.44</v>
      </c>
      <c r="P116" s="154">
        <f>+P117+P118</f>
        <v>1141259.44</v>
      </c>
      <c r="Q116" s="154">
        <f>+Q117+Q118</f>
        <v>1057547.97</v>
      </c>
      <c r="R116" s="197">
        <f t="shared" si="47"/>
        <v>10591140.09</v>
      </c>
    </row>
    <row r="117" spans="3:18" ht="12.75" customHeight="1" x14ac:dyDescent="0.2">
      <c r="C117" s="27" t="s">
        <v>184</v>
      </c>
      <c r="D117" s="31" t="s">
        <v>185</v>
      </c>
      <c r="E117" s="126">
        <v>6700000</v>
      </c>
      <c r="F117" s="156">
        <v>101312.99</v>
      </c>
      <c r="G117" s="126">
        <v>498516.36</v>
      </c>
      <c r="H117" s="156">
        <v>556217.77</v>
      </c>
      <c r="I117" s="126">
        <v>529380.12</v>
      </c>
      <c r="J117" s="156">
        <v>879036.26</v>
      </c>
      <c r="K117" s="126">
        <v>107054.2</v>
      </c>
      <c r="L117" s="156">
        <v>149715.91</v>
      </c>
      <c r="M117" s="126">
        <v>1122522.21</v>
      </c>
      <c r="N117" s="156">
        <v>1985810.88</v>
      </c>
      <c r="O117" s="126">
        <v>68969.73</v>
      </c>
      <c r="P117" s="156">
        <v>1079309.44</v>
      </c>
      <c r="Q117" s="156">
        <v>697441.47</v>
      </c>
      <c r="R117" s="199">
        <f t="shared" ref="R117:R118" si="48">SUM(F117:Q117)</f>
        <v>7775287.3399999999</v>
      </c>
    </row>
    <row r="118" spans="3:18" ht="12.75" customHeight="1" x14ac:dyDescent="0.2">
      <c r="C118" s="27" t="s">
        <v>186</v>
      </c>
      <c r="D118" s="31" t="s">
        <v>187</v>
      </c>
      <c r="E118" s="126">
        <v>2500000</v>
      </c>
      <c r="F118" s="156">
        <v>207975</v>
      </c>
      <c r="G118" s="126">
        <v>66316</v>
      </c>
      <c r="H118" s="156">
        <v>329161</v>
      </c>
      <c r="I118" s="126">
        <v>142337.5</v>
      </c>
      <c r="J118" s="156">
        <v>207798</v>
      </c>
      <c r="K118" s="126">
        <v>321567.64</v>
      </c>
      <c r="L118" s="156">
        <v>270220</v>
      </c>
      <c r="M118" s="126">
        <v>223610</v>
      </c>
      <c r="N118" s="156">
        <v>243729.4</v>
      </c>
      <c r="O118" s="126">
        <v>381081.71</v>
      </c>
      <c r="P118" s="156">
        <v>61950</v>
      </c>
      <c r="Q118" s="156">
        <v>360106.5</v>
      </c>
      <c r="R118" s="199">
        <f t="shared" si="48"/>
        <v>2815852.75</v>
      </c>
    </row>
    <row r="119" spans="3:18" ht="12.75" customHeight="1" x14ac:dyDescent="0.2">
      <c r="C119" s="83">
        <v>23</v>
      </c>
      <c r="D119" s="84" t="s">
        <v>188</v>
      </c>
      <c r="E119" s="138">
        <f t="shared" ref="E119:R119" si="49">+E120+E126+E131+E137+E139+E144+E161+E169</f>
        <v>42188875</v>
      </c>
      <c r="F119" s="153">
        <f t="shared" si="49"/>
        <v>3031462.12</v>
      </c>
      <c r="G119" s="138">
        <f t="shared" si="49"/>
        <v>3999787.27</v>
      </c>
      <c r="H119" s="153">
        <f t="shared" si="49"/>
        <v>2326438.36</v>
      </c>
      <c r="I119" s="138">
        <f t="shared" si="49"/>
        <v>2097505.9300000002</v>
      </c>
      <c r="J119" s="153">
        <f t="shared" si="49"/>
        <v>3162286.75</v>
      </c>
      <c r="K119" s="138">
        <f t="shared" si="49"/>
        <v>1594188.22</v>
      </c>
      <c r="L119" s="153">
        <f t="shared" si="49"/>
        <v>2459369.75</v>
      </c>
      <c r="M119" s="138">
        <f t="shared" si="49"/>
        <v>3728878.66</v>
      </c>
      <c r="N119" s="153">
        <f>+N120+N126+N131+N137+N139+N144+N161+N169</f>
        <v>2438894.17</v>
      </c>
      <c r="O119" s="138">
        <f>+O120+O126+O131+O137+O139+O144+O161+O169</f>
        <v>1683732.25</v>
      </c>
      <c r="P119" s="153">
        <f>+P120+P126+P131+P137+P139+P144+P161+P169</f>
        <v>2270790.0099999998</v>
      </c>
      <c r="Q119" s="153">
        <f>+Q120+Q126+Q131+Q137+Q139+Q144+Q161+Q169</f>
        <v>2269981.54</v>
      </c>
      <c r="R119" s="196">
        <f t="shared" si="49"/>
        <v>31063315.030000001</v>
      </c>
    </row>
    <row r="120" spans="3:18" ht="12.75" customHeight="1" x14ac:dyDescent="0.2">
      <c r="C120" s="26">
        <v>231</v>
      </c>
      <c r="D120" s="80" t="s">
        <v>189</v>
      </c>
      <c r="E120" s="127">
        <f t="shared" ref="E120:R120" si="50">+E121+E122</f>
        <v>2811000</v>
      </c>
      <c r="F120" s="154">
        <f t="shared" si="50"/>
        <v>172130.03</v>
      </c>
      <c r="G120" s="127">
        <f t="shared" si="50"/>
        <v>116719.72</v>
      </c>
      <c r="H120" s="154">
        <f t="shared" si="50"/>
        <v>129241.36</v>
      </c>
      <c r="I120" s="127">
        <f t="shared" si="50"/>
        <v>118126.12</v>
      </c>
      <c r="J120" s="154">
        <f t="shared" si="50"/>
        <v>371349.45</v>
      </c>
      <c r="K120" s="127">
        <f t="shared" si="50"/>
        <v>151418.63</v>
      </c>
      <c r="L120" s="154">
        <f t="shared" si="50"/>
        <v>185533.96</v>
      </c>
      <c r="M120" s="127">
        <f t="shared" si="50"/>
        <v>137318.70000000001</v>
      </c>
      <c r="N120" s="154">
        <f>+N121+N122</f>
        <v>229883.77</v>
      </c>
      <c r="O120" s="127">
        <f>+O121+O122</f>
        <v>124536.69</v>
      </c>
      <c r="P120" s="154">
        <f>+P121+P122</f>
        <v>190477.14</v>
      </c>
      <c r="Q120" s="154">
        <f>+Q121+Q122</f>
        <v>177906.74</v>
      </c>
      <c r="R120" s="197">
        <f t="shared" si="50"/>
        <v>2104642.31</v>
      </c>
    </row>
    <row r="121" spans="3:18" ht="12.75" customHeight="1" x14ac:dyDescent="0.2">
      <c r="C121" s="27" t="s">
        <v>190</v>
      </c>
      <c r="D121" s="31" t="s">
        <v>191</v>
      </c>
      <c r="E121" s="126">
        <v>2211000</v>
      </c>
      <c r="F121" s="156">
        <v>143552.03</v>
      </c>
      <c r="G121" s="126">
        <v>89369.72</v>
      </c>
      <c r="H121" s="156">
        <v>105804.36</v>
      </c>
      <c r="I121" s="126">
        <v>92175.15</v>
      </c>
      <c r="J121" s="156">
        <v>348177.46</v>
      </c>
      <c r="K121" s="126">
        <v>130128.64</v>
      </c>
      <c r="L121" s="156">
        <v>161043.97</v>
      </c>
      <c r="M121" s="126">
        <v>118618.7</v>
      </c>
      <c r="N121" s="156">
        <v>179303.77</v>
      </c>
      <c r="O121" s="126">
        <v>116736.69</v>
      </c>
      <c r="P121" s="156">
        <v>190477.14</v>
      </c>
      <c r="Q121" s="156">
        <v>167134.74</v>
      </c>
      <c r="R121" s="199">
        <f t="shared" ref="R121" si="51">SUM(F121:Q121)</f>
        <v>1842522.37</v>
      </c>
    </row>
    <row r="122" spans="3:18" ht="12.75" customHeight="1" x14ac:dyDescent="0.2">
      <c r="C122" s="78">
        <v>2313</v>
      </c>
      <c r="D122" s="79" t="s">
        <v>192</v>
      </c>
      <c r="E122" s="14">
        <f t="shared" ref="E122:R122" si="52">SUM(E123:E125)</f>
        <v>600000</v>
      </c>
      <c r="F122" s="155">
        <f t="shared" si="52"/>
        <v>28578</v>
      </c>
      <c r="G122" s="14">
        <f t="shared" si="52"/>
        <v>27350</v>
      </c>
      <c r="H122" s="155">
        <f t="shared" si="52"/>
        <v>23437</v>
      </c>
      <c r="I122" s="14">
        <f t="shared" si="52"/>
        <v>25950.97</v>
      </c>
      <c r="J122" s="155">
        <f t="shared" si="52"/>
        <v>23171.99</v>
      </c>
      <c r="K122" s="14">
        <f t="shared" si="52"/>
        <v>21289.99</v>
      </c>
      <c r="L122" s="155">
        <f t="shared" si="52"/>
        <v>24489.99</v>
      </c>
      <c r="M122" s="14">
        <f t="shared" si="52"/>
        <v>18700</v>
      </c>
      <c r="N122" s="155">
        <f>SUM(N123:N125)</f>
        <v>50580</v>
      </c>
      <c r="O122" s="14">
        <f>SUM(O123:O125)</f>
        <v>7800</v>
      </c>
      <c r="P122" s="155">
        <f>SUM(P123:P125)</f>
        <v>0</v>
      </c>
      <c r="Q122" s="155">
        <f>SUM(Q123:Q125)</f>
        <v>10772</v>
      </c>
      <c r="R122" s="198">
        <f t="shared" si="52"/>
        <v>262119.94</v>
      </c>
    </row>
    <row r="123" spans="3:18" ht="12.75" customHeight="1" x14ac:dyDescent="0.2">
      <c r="C123" s="27" t="s">
        <v>193</v>
      </c>
      <c r="D123" s="31" t="s">
        <v>194</v>
      </c>
      <c r="E123" s="126">
        <v>50000</v>
      </c>
      <c r="F123" s="156">
        <v>0</v>
      </c>
      <c r="G123" s="126">
        <v>0</v>
      </c>
      <c r="H123" s="156">
        <v>0</v>
      </c>
      <c r="I123" s="126">
        <v>0</v>
      </c>
      <c r="J123" s="156">
        <v>0</v>
      </c>
      <c r="K123" s="126">
        <v>600</v>
      </c>
      <c r="L123" s="156">
        <v>0</v>
      </c>
      <c r="M123" s="126">
        <v>200</v>
      </c>
      <c r="N123" s="156">
        <v>0</v>
      </c>
      <c r="O123" s="126">
        <v>0</v>
      </c>
      <c r="P123" s="156">
        <v>0</v>
      </c>
      <c r="Q123" s="156">
        <v>0</v>
      </c>
      <c r="R123" s="199">
        <f t="shared" ref="R123:R125" si="53">SUM(F123:Q123)</f>
        <v>800</v>
      </c>
    </row>
    <row r="124" spans="3:18" ht="12.75" customHeight="1" x14ac:dyDescent="0.2">
      <c r="C124" s="34" t="s">
        <v>195</v>
      </c>
      <c r="D124" s="91" t="s">
        <v>196</v>
      </c>
      <c r="E124" s="126">
        <v>250000</v>
      </c>
      <c r="F124" s="156">
        <v>28578</v>
      </c>
      <c r="G124" s="126">
        <v>26800</v>
      </c>
      <c r="H124" s="156">
        <v>20251</v>
      </c>
      <c r="I124" s="126">
        <v>16385</v>
      </c>
      <c r="J124" s="156">
        <v>23171.99</v>
      </c>
      <c r="K124" s="126">
        <v>20689.990000000002</v>
      </c>
      <c r="L124" s="156">
        <v>24489.99</v>
      </c>
      <c r="M124" s="126">
        <v>18500</v>
      </c>
      <c r="N124" s="156">
        <v>32474.99</v>
      </c>
      <c r="O124" s="126">
        <v>7800</v>
      </c>
      <c r="P124" s="156">
        <v>0</v>
      </c>
      <c r="Q124" s="156">
        <v>10772</v>
      </c>
      <c r="R124" s="199">
        <f t="shared" si="53"/>
        <v>229912.95999999999</v>
      </c>
    </row>
    <row r="125" spans="3:18" ht="12.75" customHeight="1" x14ac:dyDescent="0.2">
      <c r="C125" s="34" t="s">
        <v>197</v>
      </c>
      <c r="D125" s="91" t="s">
        <v>198</v>
      </c>
      <c r="E125" s="126">
        <v>300000</v>
      </c>
      <c r="F125" s="156">
        <v>0</v>
      </c>
      <c r="G125" s="126">
        <v>550</v>
      </c>
      <c r="H125" s="156">
        <v>3186</v>
      </c>
      <c r="I125" s="126">
        <v>9565.9699999999993</v>
      </c>
      <c r="J125" s="156">
        <v>0</v>
      </c>
      <c r="K125" s="126">
        <v>0</v>
      </c>
      <c r="L125" s="156">
        <v>0</v>
      </c>
      <c r="M125" s="126">
        <v>0</v>
      </c>
      <c r="N125" s="156">
        <v>18105.009999999998</v>
      </c>
      <c r="O125" s="126">
        <v>0</v>
      </c>
      <c r="P125" s="156">
        <v>0</v>
      </c>
      <c r="Q125" s="156">
        <v>0</v>
      </c>
      <c r="R125" s="199">
        <f t="shared" si="53"/>
        <v>31406.98</v>
      </c>
    </row>
    <row r="126" spans="3:18" ht="18" customHeight="1" x14ac:dyDescent="0.2">
      <c r="C126" s="26">
        <v>232</v>
      </c>
      <c r="D126" s="92" t="s">
        <v>199</v>
      </c>
      <c r="E126" s="127">
        <f t="shared" ref="E126:R126" si="54">SUM(E127:E130)</f>
        <v>700000</v>
      </c>
      <c r="F126" s="154">
        <f t="shared" si="54"/>
        <v>233550</v>
      </c>
      <c r="G126" s="127">
        <f t="shared" si="54"/>
        <v>0</v>
      </c>
      <c r="H126" s="154">
        <f t="shared" si="54"/>
        <v>158815</v>
      </c>
      <c r="I126" s="127">
        <f t="shared" si="54"/>
        <v>129300</v>
      </c>
      <c r="J126" s="154">
        <f t="shared" si="54"/>
        <v>5015</v>
      </c>
      <c r="K126" s="127">
        <f t="shared" si="54"/>
        <v>15881.21</v>
      </c>
      <c r="L126" s="154">
        <f t="shared" si="54"/>
        <v>186236.99</v>
      </c>
      <c r="M126" s="127">
        <f t="shared" si="54"/>
        <v>25723.599999999999</v>
      </c>
      <c r="N126" s="154">
        <f>SUM(N127:N130)</f>
        <v>18975</v>
      </c>
      <c r="O126" s="127">
        <f>SUM(O127:O130)</f>
        <v>21442.97</v>
      </c>
      <c r="P126" s="154">
        <f>SUM(P127:P130)</f>
        <v>5343.02</v>
      </c>
      <c r="Q126" s="154">
        <f>SUM(Q127:Q130)</f>
        <v>17855</v>
      </c>
      <c r="R126" s="197">
        <f t="shared" si="54"/>
        <v>818137.79</v>
      </c>
    </row>
    <row r="127" spans="3:18" ht="12.75" customHeight="1" x14ac:dyDescent="0.2">
      <c r="C127" s="27" t="s">
        <v>200</v>
      </c>
      <c r="D127" s="31" t="s">
        <v>201</v>
      </c>
      <c r="E127" s="126">
        <v>100000</v>
      </c>
      <c r="F127" s="156">
        <v>0</v>
      </c>
      <c r="G127" s="126">
        <v>0</v>
      </c>
      <c r="H127" s="156">
        <v>0</v>
      </c>
      <c r="I127" s="126">
        <v>0</v>
      </c>
      <c r="J127" s="156">
        <v>0</v>
      </c>
      <c r="K127" s="126">
        <v>0</v>
      </c>
      <c r="L127" s="156">
        <v>2360</v>
      </c>
      <c r="M127" s="126">
        <v>0</v>
      </c>
      <c r="N127" s="156">
        <v>1500</v>
      </c>
      <c r="O127" s="126">
        <v>0</v>
      </c>
      <c r="P127" s="156">
        <v>0</v>
      </c>
      <c r="Q127" s="156">
        <v>17855</v>
      </c>
      <c r="R127" s="199">
        <f t="shared" ref="R127:R130" si="55">SUM(F127:Q127)</f>
        <v>21715</v>
      </c>
    </row>
    <row r="128" spans="3:18" ht="12.75" customHeight="1" x14ac:dyDescent="0.2">
      <c r="C128" s="34" t="s">
        <v>202</v>
      </c>
      <c r="D128" s="31" t="s">
        <v>203</v>
      </c>
      <c r="E128" s="126">
        <v>200000</v>
      </c>
      <c r="F128" s="156">
        <v>500</v>
      </c>
      <c r="G128" s="126">
        <v>0</v>
      </c>
      <c r="H128" s="156">
        <v>0</v>
      </c>
      <c r="I128" s="126">
        <v>0</v>
      </c>
      <c r="J128" s="156">
        <v>5015</v>
      </c>
      <c r="K128" s="126">
        <v>1396.51</v>
      </c>
      <c r="L128" s="156">
        <v>13071.99</v>
      </c>
      <c r="M128" s="126">
        <v>0</v>
      </c>
      <c r="N128" s="173">
        <v>0</v>
      </c>
      <c r="O128" s="189">
        <v>0</v>
      </c>
      <c r="P128" s="173">
        <v>0</v>
      </c>
      <c r="Q128" s="156">
        <v>0</v>
      </c>
      <c r="R128" s="199">
        <f t="shared" si="55"/>
        <v>19983.5</v>
      </c>
    </row>
    <row r="129" spans="3:20" s="3" customFormat="1" ht="12.75" customHeight="1" x14ac:dyDescent="0.2">
      <c r="C129" s="27" t="s">
        <v>204</v>
      </c>
      <c r="D129" s="31" t="s">
        <v>205</v>
      </c>
      <c r="E129" s="126">
        <v>300000</v>
      </c>
      <c r="F129" s="156">
        <v>233050</v>
      </c>
      <c r="G129" s="126">
        <v>0</v>
      </c>
      <c r="H129" s="156">
        <v>158815</v>
      </c>
      <c r="I129" s="126">
        <v>129300</v>
      </c>
      <c r="J129" s="156">
        <v>0</v>
      </c>
      <c r="K129" s="126">
        <v>14484.7</v>
      </c>
      <c r="L129" s="156">
        <v>170805</v>
      </c>
      <c r="M129" s="126">
        <v>25723.599999999999</v>
      </c>
      <c r="N129" s="156">
        <v>17475</v>
      </c>
      <c r="O129" s="126">
        <v>21442.97</v>
      </c>
      <c r="P129" s="156">
        <v>3558.01</v>
      </c>
      <c r="Q129" s="156">
        <v>0</v>
      </c>
      <c r="R129" s="199">
        <f t="shared" si="55"/>
        <v>774654.28</v>
      </c>
    </row>
    <row r="130" spans="3:20" ht="12.75" customHeight="1" x14ac:dyDescent="0.2">
      <c r="C130" s="34" t="s">
        <v>206</v>
      </c>
      <c r="D130" s="31" t="s">
        <v>207</v>
      </c>
      <c r="E130" s="126">
        <v>100000</v>
      </c>
      <c r="F130" s="156">
        <v>0</v>
      </c>
      <c r="G130" s="126">
        <v>0</v>
      </c>
      <c r="H130" s="156">
        <v>0</v>
      </c>
      <c r="I130" s="126">
        <v>0</v>
      </c>
      <c r="J130" s="156">
        <v>0</v>
      </c>
      <c r="K130" s="126">
        <v>0</v>
      </c>
      <c r="L130" s="156">
        <v>0</v>
      </c>
      <c r="M130" s="126">
        <v>0</v>
      </c>
      <c r="N130" s="156">
        <v>0</v>
      </c>
      <c r="O130" s="126">
        <v>0</v>
      </c>
      <c r="P130" s="156">
        <v>1785.01</v>
      </c>
      <c r="Q130" s="156">
        <v>0</v>
      </c>
      <c r="R130" s="199">
        <f t="shared" si="55"/>
        <v>1785.01</v>
      </c>
    </row>
    <row r="131" spans="3:20" ht="12.75" customHeight="1" x14ac:dyDescent="0.2">
      <c r="C131" s="26">
        <v>233</v>
      </c>
      <c r="D131" s="88" t="s">
        <v>208</v>
      </c>
      <c r="E131" s="127">
        <f t="shared" ref="E131:R131" si="56">SUM(E132:E136)</f>
        <v>1801000</v>
      </c>
      <c r="F131" s="154">
        <f t="shared" si="56"/>
        <v>165280.63</v>
      </c>
      <c r="G131" s="127">
        <f t="shared" si="56"/>
        <v>72275</v>
      </c>
      <c r="H131" s="154">
        <f t="shared" si="56"/>
        <v>73573.48</v>
      </c>
      <c r="I131" s="127">
        <f t="shared" si="56"/>
        <v>0</v>
      </c>
      <c r="J131" s="154">
        <f t="shared" si="56"/>
        <v>83220</v>
      </c>
      <c r="K131" s="127">
        <f t="shared" si="56"/>
        <v>93508</v>
      </c>
      <c r="L131" s="154">
        <f t="shared" si="56"/>
        <v>255700</v>
      </c>
      <c r="M131" s="127">
        <f t="shared" si="56"/>
        <v>139542.1</v>
      </c>
      <c r="N131" s="154">
        <f>SUM(N132:N136)</f>
        <v>125310.05</v>
      </c>
      <c r="O131" s="127">
        <f>SUM(O132:O136)</f>
        <v>43968.05</v>
      </c>
      <c r="P131" s="154">
        <f>SUM(P132:P136)</f>
        <v>139947.32999999999</v>
      </c>
      <c r="Q131" s="154">
        <f>SUM(Q132:Q136)</f>
        <v>172091.2</v>
      </c>
      <c r="R131" s="197">
        <f t="shared" si="56"/>
        <v>1364415.84</v>
      </c>
    </row>
    <row r="132" spans="3:20" ht="12.75" customHeight="1" x14ac:dyDescent="0.2">
      <c r="C132" s="27" t="s">
        <v>209</v>
      </c>
      <c r="D132" s="31" t="s">
        <v>210</v>
      </c>
      <c r="E132" s="126">
        <v>500000</v>
      </c>
      <c r="F132" s="156">
        <v>0</v>
      </c>
      <c r="G132" s="126">
        <v>0</v>
      </c>
      <c r="H132" s="156">
        <v>0</v>
      </c>
      <c r="I132" s="126">
        <v>0</v>
      </c>
      <c r="J132" s="156">
        <v>0</v>
      </c>
      <c r="K132" s="126">
        <v>0</v>
      </c>
      <c r="L132" s="156">
        <v>0</v>
      </c>
      <c r="M132" s="126">
        <v>0</v>
      </c>
      <c r="N132" s="156">
        <v>0</v>
      </c>
      <c r="O132" s="126">
        <v>0</v>
      </c>
      <c r="P132" s="156">
        <v>107111.53</v>
      </c>
      <c r="Q132" s="156">
        <v>0</v>
      </c>
      <c r="R132" s="199">
        <f t="shared" ref="R132:R136" si="57">SUM(F132:Q132)</f>
        <v>107111.53</v>
      </c>
    </row>
    <row r="133" spans="3:20" s="3" customFormat="1" ht="12.75" customHeight="1" x14ac:dyDescent="0.2">
      <c r="C133" s="27" t="s">
        <v>211</v>
      </c>
      <c r="D133" s="29" t="s">
        <v>212</v>
      </c>
      <c r="E133" s="126">
        <v>550000</v>
      </c>
      <c r="F133" s="156">
        <v>163097.63</v>
      </c>
      <c r="G133" s="126">
        <v>72275</v>
      </c>
      <c r="H133" s="156">
        <v>73573.48</v>
      </c>
      <c r="I133" s="126">
        <v>0</v>
      </c>
      <c r="J133" s="156">
        <v>70970</v>
      </c>
      <c r="K133" s="126">
        <v>73508</v>
      </c>
      <c r="L133" s="156">
        <v>255700</v>
      </c>
      <c r="M133" s="126">
        <v>19542.099999999999</v>
      </c>
      <c r="N133" s="156">
        <v>109260.05</v>
      </c>
      <c r="O133" s="126">
        <v>37068.050000000003</v>
      </c>
      <c r="P133" s="156">
        <v>32835.800000000003</v>
      </c>
      <c r="Q133" s="156">
        <v>172091.2</v>
      </c>
      <c r="R133" s="199">
        <f t="shared" si="57"/>
        <v>1079921.31</v>
      </c>
    </row>
    <row r="134" spans="3:20" ht="12.75" customHeight="1" x14ac:dyDescent="0.2">
      <c r="C134" s="27" t="s">
        <v>213</v>
      </c>
      <c r="D134" s="31" t="s">
        <v>214</v>
      </c>
      <c r="E134" s="126">
        <v>600000</v>
      </c>
      <c r="F134" s="156">
        <v>2183</v>
      </c>
      <c r="G134" s="126">
        <v>0</v>
      </c>
      <c r="H134" s="156">
        <v>0</v>
      </c>
      <c r="I134" s="126">
        <v>0</v>
      </c>
      <c r="J134" s="156">
        <v>0</v>
      </c>
      <c r="K134" s="126">
        <v>0</v>
      </c>
      <c r="L134" s="156">
        <v>0</v>
      </c>
      <c r="M134" s="126">
        <v>0</v>
      </c>
      <c r="N134" s="156">
        <v>0</v>
      </c>
      <c r="O134" s="126">
        <v>0</v>
      </c>
      <c r="P134" s="156">
        <v>0</v>
      </c>
      <c r="Q134" s="156">
        <v>0</v>
      </c>
      <c r="R134" s="199">
        <f t="shared" si="57"/>
        <v>2183</v>
      </c>
    </row>
    <row r="135" spans="3:20" ht="12.75" customHeight="1" x14ac:dyDescent="0.2">
      <c r="C135" s="27" t="s">
        <v>215</v>
      </c>
      <c r="D135" s="31" t="s">
        <v>216</v>
      </c>
      <c r="E135" s="126">
        <v>100000</v>
      </c>
      <c r="F135" s="156">
        <v>0</v>
      </c>
      <c r="G135" s="126">
        <v>0</v>
      </c>
      <c r="H135" s="156">
        <v>0</v>
      </c>
      <c r="I135" s="126">
        <v>0</v>
      </c>
      <c r="J135" s="156">
        <v>12250</v>
      </c>
      <c r="K135" s="126">
        <v>20000</v>
      </c>
      <c r="L135" s="156">
        <v>0</v>
      </c>
      <c r="M135" s="126">
        <v>0</v>
      </c>
      <c r="N135" s="156">
        <v>16050</v>
      </c>
      <c r="O135" s="126">
        <v>6900</v>
      </c>
      <c r="P135" s="156">
        <v>0</v>
      </c>
      <c r="Q135" s="156">
        <v>0</v>
      </c>
      <c r="R135" s="199">
        <f t="shared" si="57"/>
        <v>55200</v>
      </c>
    </row>
    <row r="136" spans="3:20" ht="12.75" customHeight="1" x14ac:dyDescent="0.2">
      <c r="C136" s="34" t="s">
        <v>217</v>
      </c>
      <c r="D136" s="31" t="s">
        <v>218</v>
      </c>
      <c r="E136" s="126">
        <v>51000</v>
      </c>
      <c r="F136" s="156">
        <v>0</v>
      </c>
      <c r="G136" s="126">
        <v>0</v>
      </c>
      <c r="H136" s="156">
        <v>0</v>
      </c>
      <c r="I136" s="126">
        <v>0</v>
      </c>
      <c r="J136" s="156">
        <v>0</v>
      </c>
      <c r="K136" s="126">
        <v>0</v>
      </c>
      <c r="L136" s="156">
        <v>0</v>
      </c>
      <c r="M136" s="126">
        <v>120000</v>
      </c>
      <c r="N136" s="156">
        <v>0</v>
      </c>
      <c r="O136" s="126">
        <v>0</v>
      </c>
      <c r="P136" s="156">
        <v>0</v>
      </c>
      <c r="Q136" s="156">
        <v>0</v>
      </c>
      <c r="R136" s="199">
        <f t="shared" si="57"/>
        <v>120000</v>
      </c>
    </row>
    <row r="137" spans="3:20" ht="12.75" customHeight="1" x14ac:dyDescent="0.2">
      <c r="C137" s="26">
        <v>234</v>
      </c>
      <c r="D137" s="92" t="s">
        <v>219</v>
      </c>
      <c r="E137" s="127">
        <f t="shared" ref="E137:R137" si="58">+E138</f>
        <v>100000</v>
      </c>
      <c r="F137" s="154">
        <f t="shared" si="58"/>
        <v>0</v>
      </c>
      <c r="G137" s="127">
        <f t="shared" si="58"/>
        <v>0</v>
      </c>
      <c r="H137" s="154">
        <f t="shared" si="58"/>
        <v>0</v>
      </c>
      <c r="I137" s="127">
        <f t="shared" si="58"/>
        <v>0</v>
      </c>
      <c r="J137" s="154">
        <f t="shared" si="58"/>
        <v>0</v>
      </c>
      <c r="K137" s="127">
        <f t="shared" si="58"/>
        <v>0</v>
      </c>
      <c r="L137" s="154">
        <f t="shared" si="58"/>
        <v>0</v>
      </c>
      <c r="M137" s="127">
        <f t="shared" si="58"/>
        <v>0</v>
      </c>
      <c r="N137" s="154">
        <f t="shared" si="58"/>
        <v>0</v>
      </c>
      <c r="O137" s="127">
        <f t="shared" si="58"/>
        <v>0</v>
      </c>
      <c r="P137" s="154">
        <f t="shared" si="58"/>
        <v>0</v>
      </c>
      <c r="Q137" s="154">
        <f t="shared" si="58"/>
        <v>0</v>
      </c>
      <c r="R137" s="197">
        <f t="shared" si="58"/>
        <v>0</v>
      </c>
    </row>
    <row r="138" spans="3:20" ht="12.75" customHeight="1" x14ac:dyDescent="0.2">
      <c r="C138" s="34" t="s">
        <v>220</v>
      </c>
      <c r="D138" s="91" t="s">
        <v>221</v>
      </c>
      <c r="E138" s="126">
        <v>100000</v>
      </c>
      <c r="F138" s="156">
        <v>0</v>
      </c>
      <c r="G138" s="126">
        <v>0</v>
      </c>
      <c r="H138" s="156">
        <v>0</v>
      </c>
      <c r="I138" s="126">
        <v>0</v>
      </c>
      <c r="J138" s="156">
        <v>0</v>
      </c>
      <c r="K138" s="126">
        <v>0</v>
      </c>
      <c r="L138" s="156">
        <v>0</v>
      </c>
      <c r="M138" s="126">
        <v>0</v>
      </c>
      <c r="N138" s="156">
        <v>0</v>
      </c>
      <c r="O138" s="126">
        <v>0</v>
      </c>
      <c r="P138" s="156">
        <v>0</v>
      </c>
      <c r="Q138" s="156">
        <v>0</v>
      </c>
      <c r="R138" s="199">
        <f t="shared" ref="R138" si="59">SUM(F138:Q138)</f>
        <v>0</v>
      </c>
    </row>
    <row r="139" spans="3:20" ht="12.75" customHeight="1" x14ac:dyDescent="0.2">
      <c r="C139" s="26">
        <v>235</v>
      </c>
      <c r="D139" s="88" t="s">
        <v>222</v>
      </c>
      <c r="E139" s="127">
        <f t="shared" ref="E139:R139" si="60">+E140+E141+E142+E143</f>
        <v>1199000</v>
      </c>
      <c r="F139" s="154">
        <f t="shared" si="60"/>
        <v>350</v>
      </c>
      <c r="G139" s="127">
        <f t="shared" si="60"/>
        <v>215568.88</v>
      </c>
      <c r="H139" s="154">
        <f t="shared" si="60"/>
        <v>252146.8</v>
      </c>
      <c r="I139" s="127">
        <f t="shared" si="60"/>
        <v>12782.78</v>
      </c>
      <c r="J139" s="154">
        <f t="shared" si="60"/>
        <v>319280.74</v>
      </c>
      <c r="K139" s="127">
        <f t="shared" si="60"/>
        <v>2927.54</v>
      </c>
      <c r="L139" s="154">
        <f t="shared" si="60"/>
        <v>22981.8</v>
      </c>
      <c r="M139" s="127">
        <f t="shared" si="60"/>
        <v>35855.51</v>
      </c>
      <c r="N139" s="154">
        <f t="shared" ref="N139:P139" si="61">+N140+N141+N142+N143</f>
        <v>0</v>
      </c>
      <c r="O139" s="127">
        <f t="shared" si="61"/>
        <v>0</v>
      </c>
      <c r="P139" s="154">
        <f t="shared" si="61"/>
        <v>0</v>
      </c>
      <c r="Q139" s="154">
        <f t="shared" si="60"/>
        <v>2545.0100000000002</v>
      </c>
      <c r="R139" s="197">
        <f t="shared" si="60"/>
        <v>864439.06</v>
      </c>
    </row>
    <row r="140" spans="3:20" ht="12.75" customHeight="1" x14ac:dyDescent="0.2">
      <c r="C140" s="34" t="s">
        <v>223</v>
      </c>
      <c r="D140" s="91" t="s">
        <v>224</v>
      </c>
      <c r="E140" s="126">
        <v>50000</v>
      </c>
      <c r="F140" s="156">
        <v>0</v>
      </c>
      <c r="G140" s="126">
        <v>0</v>
      </c>
      <c r="H140" s="156">
        <v>0</v>
      </c>
      <c r="I140" s="126">
        <v>0</v>
      </c>
      <c r="J140" s="156">
        <v>0</v>
      </c>
      <c r="K140" s="126">
        <v>0</v>
      </c>
      <c r="L140" s="156">
        <v>0</v>
      </c>
      <c r="M140" s="126">
        <v>0</v>
      </c>
      <c r="N140" s="156">
        <v>0</v>
      </c>
      <c r="O140" s="126">
        <v>0</v>
      </c>
      <c r="P140" s="156">
        <v>0</v>
      </c>
      <c r="Q140" s="156">
        <v>0</v>
      </c>
      <c r="R140" s="199">
        <f t="shared" ref="R140:R143" si="62">SUM(F140:Q140)</f>
        <v>0</v>
      </c>
    </row>
    <row r="141" spans="3:20" s="3" customFormat="1" ht="12.75" customHeight="1" x14ac:dyDescent="0.2">
      <c r="C141" s="27" t="s">
        <v>225</v>
      </c>
      <c r="D141" s="31" t="s">
        <v>226</v>
      </c>
      <c r="E141" s="126">
        <v>500000</v>
      </c>
      <c r="F141" s="156">
        <v>0</v>
      </c>
      <c r="G141" s="126">
        <v>215568.88</v>
      </c>
      <c r="H141" s="156">
        <v>247800</v>
      </c>
      <c r="I141" s="126">
        <v>0</v>
      </c>
      <c r="J141" s="156">
        <v>313568.76</v>
      </c>
      <c r="K141" s="126">
        <v>0</v>
      </c>
      <c r="L141" s="156">
        <v>10162.81</v>
      </c>
      <c r="M141" s="126">
        <v>33585.01</v>
      </c>
      <c r="N141" s="156">
        <v>0</v>
      </c>
      <c r="O141" s="126">
        <v>0</v>
      </c>
      <c r="P141" s="156">
        <v>0</v>
      </c>
      <c r="Q141" s="156">
        <v>0</v>
      </c>
      <c r="R141" s="199">
        <f t="shared" si="62"/>
        <v>820685.46</v>
      </c>
      <c r="S141" s="32"/>
      <c r="T141" s="9"/>
    </row>
    <row r="142" spans="3:20" ht="12.75" customHeight="1" x14ac:dyDescent="0.2">
      <c r="C142" s="27" t="s">
        <v>227</v>
      </c>
      <c r="D142" s="31" t="s">
        <v>228</v>
      </c>
      <c r="E142" s="126">
        <v>50000</v>
      </c>
      <c r="F142" s="156">
        <v>0</v>
      </c>
      <c r="G142" s="126">
        <v>0</v>
      </c>
      <c r="H142" s="156">
        <v>0</v>
      </c>
      <c r="I142" s="126">
        <v>0</v>
      </c>
      <c r="J142" s="156">
        <v>0</v>
      </c>
      <c r="K142" s="126">
        <v>0</v>
      </c>
      <c r="L142" s="156">
        <v>279.99</v>
      </c>
      <c r="M142" s="126">
        <v>708</v>
      </c>
      <c r="N142" s="156">
        <v>0</v>
      </c>
      <c r="O142" s="126">
        <v>0</v>
      </c>
      <c r="P142" s="156">
        <v>0</v>
      </c>
      <c r="Q142" s="156">
        <v>0</v>
      </c>
      <c r="R142" s="199">
        <f t="shared" si="62"/>
        <v>987.99</v>
      </c>
    </row>
    <row r="143" spans="3:20" ht="12.75" customHeight="1" x14ac:dyDescent="0.2">
      <c r="C143" s="27" t="s">
        <v>229</v>
      </c>
      <c r="D143" s="29" t="s">
        <v>230</v>
      </c>
      <c r="E143" s="126">
        <v>599000</v>
      </c>
      <c r="F143" s="156">
        <v>350</v>
      </c>
      <c r="G143" s="126">
        <v>0</v>
      </c>
      <c r="H143" s="156">
        <v>4346.8</v>
      </c>
      <c r="I143" s="126">
        <v>12782.78</v>
      </c>
      <c r="J143" s="156">
        <v>5711.98</v>
      </c>
      <c r="K143" s="126">
        <v>2927.54</v>
      </c>
      <c r="L143" s="156">
        <v>12539</v>
      </c>
      <c r="M143" s="126">
        <v>1562.5</v>
      </c>
      <c r="N143" s="156">
        <v>0</v>
      </c>
      <c r="O143" s="126">
        <v>0</v>
      </c>
      <c r="P143" s="156">
        <v>0</v>
      </c>
      <c r="Q143" s="156">
        <v>2545.0100000000002</v>
      </c>
      <c r="R143" s="199">
        <f t="shared" si="62"/>
        <v>42765.61</v>
      </c>
    </row>
    <row r="144" spans="3:20" ht="12.75" customHeight="1" x14ac:dyDescent="0.2">
      <c r="C144" s="26">
        <v>236</v>
      </c>
      <c r="D144" s="80" t="s">
        <v>231</v>
      </c>
      <c r="E144" s="127">
        <f t="shared" ref="E144:R144" si="63">+E145+E149+E153+E156+E159</f>
        <v>1900000</v>
      </c>
      <c r="F144" s="154">
        <f t="shared" si="63"/>
        <v>0</v>
      </c>
      <c r="G144" s="127">
        <f t="shared" si="63"/>
        <v>5390</v>
      </c>
      <c r="H144" s="154">
        <f t="shared" si="63"/>
        <v>124826.58</v>
      </c>
      <c r="I144" s="127">
        <f t="shared" si="63"/>
        <v>7969.05</v>
      </c>
      <c r="J144" s="154">
        <f t="shared" si="63"/>
        <v>19660.14</v>
      </c>
      <c r="K144" s="127">
        <f t="shared" si="63"/>
        <v>5789.1</v>
      </c>
      <c r="L144" s="154">
        <f t="shared" si="63"/>
        <v>6479.09</v>
      </c>
      <c r="M144" s="127">
        <f t="shared" si="63"/>
        <v>4229.99</v>
      </c>
      <c r="N144" s="154">
        <f>+N145+N149+N153+N156+N159</f>
        <v>4917.47</v>
      </c>
      <c r="O144" s="127">
        <f>+O145+O149+O153+O156+O159</f>
        <v>0</v>
      </c>
      <c r="P144" s="154">
        <f>+P145+P149+P153+P156+P159</f>
        <v>724.71</v>
      </c>
      <c r="Q144" s="154">
        <f>+Q145+Q149+Q153+Q156+Q159</f>
        <v>15178.2</v>
      </c>
      <c r="R144" s="197">
        <f t="shared" si="63"/>
        <v>195164.33</v>
      </c>
    </row>
    <row r="145" spans="3:18" ht="12.75" customHeight="1" x14ac:dyDescent="0.2">
      <c r="C145" s="89">
        <v>2361</v>
      </c>
      <c r="D145" s="93" t="s">
        <v>232</v>
      </c>
      <c r="E145" s="14">
        <f t="shared" ref="E145:R145" si="64">SUM(E146:E148)</f>
        <v>300000</v>
      </c>
      <c r="F145" s="155">
        <f t="shared" si="64"/>
        <v>0</v>
      </c>
      <c r="G145" s="14">
        <f t="shared" si="64"/>
        <v>0</v>
      </c>
      <c r="H145" s="155">
        <f t="shared" si="64"/>
        <v>0</v>
      </c>
      <c r="I145" s="14">
        <f t="shared" si="64"/>
        <v>0</v>
      </c>
      <c r="J145" s="155">
        <f t="shared" si="64"/>
        <v>0</v>
      </c>
      <c r="K145" s="14">
        <f t="shared" si="64"/>
        <v>2264.11</v>
      </c>
      <c r="L145" s="155">
        <f t="shared" si="64"/>
        <v>1413</v>
      </c>
      <c r="M145" s="14">
        <f t="shared" si="64"/>
        <v>1750</v>
      </c>
      <c r="N145" s="155">
        <f>SUM(N146:N148)</f>
        <v>2099.5500000000002</v>
      </c>
      <c r="O145" s="14">
        <f>SUM(O146:O148)</f>
        <v>0</v>
      </c>
      <c r="P145" s="155">
        <f>SUM(P146:P148)</f>
        <v>453</v>
      </c>
      <c r="Q145" s="155">
        <f>SUM(Q146:Q148)</f>
        <v>0</v>
      </c>
      <c r="R145" s="198">
        <f t="shared" si="64"/>
        <v>7979.66</v>
      </c>
    </row>
    <row r="146" spans="3:18" ht="12.75" customHeight="1" x14ac:dyDescent="0.2">
      <c r="C146" s="27" t="s">
        <v>233</v>
      </c>
      <c r="D146" s="31" t="s">
        <v>234</v>
      </c>
      <c r="E146" s="126">
        <v>100000</v>
      </c>
      <c r="F146" s="156">
        <v>0</v>
      </c>
      <c r="G146" s="126">
        <v>0</v>
      </c>
      <c r="H146" s="156">
        <v>0</v>
      </c>
      <c r="I146" s="126">
        <v>0</v>
      </c>
      <c r="J146" s="156">
        <v>0</v>
      </c>
      <c r="K146" s="126">
        <v>514.11</v>
      </c>
      <c r="L146" s="156">
        <v>128</v>
      </c>
      <c r="M146" s="126">
        <v>0</v>
      </c>
      <c r="N146" s="156">
        <v>0</v>
      </c>
      <c r="O146" s="126">
        <v>0</v>
      </c>
      <c r="P146" s="156">
        <v>453</v>
      </c>
      <c r="Q146" s="156">
        <v>0</v>
      </c>
      <c r="R146" s="199">
        <f t="shared" ref="R146:R148" si="65">SUM(F146:Q146)</f>
        <v>1095.1099999999999</v>
      </c>
    </row>
    <row r="147" spans="3:18" ht="12.75" customHeight="1" x14ac:dyDescent="0.2">
      <c r="C147" s="27" t="s">
        <v>235</v>
      </c>
      <c r="D147" s="31" t="s">
        <v>236</v>
      </c>
      <c r="E147" s="126">
        <v>100000</v>
      </c>
      <c r="F147" s="156">
        <v>0</v>
      </c>
      <c r="G147" s="126">
        <v>0</v>
      </c>
      <c r="H147" s="156">
        <v>0</v>
      </c>
      <c r="I147" s="126">
        <v>0</v>
      </c>
      <c r="J147" s="156">
        <v>0</v>
      </c>
      <c r="K147" s="126">
        <v>0</v>
      </c>
      <c r="L147" s="156">
        <v>0</v>
      </c>
      <c r="M147" s="126">
        <v>0</v>
      </c>
      <c r="N147" s="156">
        <v>2099.5500000000002</v>
      </c>
      <c r="O147" s="126">
        <v>0</v>
      </c>
      <c r="P147" s="156">
        <v>0</v>
      </c>
      <c r="Q147" s="156">
        <v>0</v>
      </c>
      <c r="R147" s="199">
        <f t="shared" si="65"/>
        <v>2099.5500000000002</v>
      </c>
    </row>
    <row r="148" spans="3:18" ht="12.75" customHeight="1" x14ac:dyDescent="0.2">
      <c r="C148" s="27" t="s">
        <v>237</v>
      </c>
      <c r="D148" s="31" t="s">
        <v>238</v>
      </c>
      <c r="E148" s="126">
        <v>100000</v>
      </c>
      <c r="F148" s="156">
        <v>0</v>
      </c>
      <c r="G148" s="126">
        <v>0</v>
      </c>
      <c r="H148" s="156">
        <v>0</v>
      </c>
      <c r="I148" s="126">
        <v>0</v>
      </c>
      <c r="J148" s="156">
        <v>0</v>
      </c>
      <c r="K148" s="126">
        <v>1750</v>
      </c>
      <c r="L148" s="156">
        <v>1285</v>
      </c>
      <c r="M148" s="126">
        <v>1750</v>
      </c>
      <c r="N148" s="156">
        <v>0</v>
      </c>
      <c r="O148" s="126">
        <v>0</v>
      </c>
      <c r="P148" s="156">
        <v>0</v>
      </c>
      <c r="Q148" s="156">
        <v>0</v>
      </c>
      <c r="R148" s="199">
        <f t="shared" si="65"/>
        <v>4785</v>
      </c>
    </row>
    <row r="149" spans="3:18" ht="12.75" customHeight="1" x14ac:dyDescent="0.2">
      <c r="C149" s="89">
        <v>2362</v>
      </c>
      <c r="D149" s="90" t="s">
        <v>239</v>
      </c>
      <c r="E149" s="14">
        <f t="shared" ref="E149:R149" si="66">SUM(E150:E152)</f>
        <v>300000</v>
      </c>
      <c r="F149" s="155">
        <f t="shared" si="66"/>
        <v>0</v>
      </c>
      <c r="G149" s="14">
        <f t="shared" si="66"/>
        <v>5040</v>
      </c>
      <c r="H149" s="155">
        <f t="shared" si="66"/>
        <v>0</v>
      </c>
      <c r="I149" s="14">
        <f t="shared" si="66"/>
        <v>0</v>
      </c>
      <c r="J149" s="155">
        <f t="shared" si="66"/>
        <v>323</v>
      </c>
      <c r="K149" s="14">
        <f t="shared" si="66"/>
        <v>0</v>
      </c>
      <c r="L149" s="155">
        <f t="shared" si="66"/>
        <v>1753.77</v>
      </c>
      <c r="M149" s="14">
        <f t="shared" si="66"/>
        <v>0</v>
      </c>
      <c r="N149" s="155">
        <f t="shared" ref="N149:P149" si="67">SUM(N150:N152)</f>
        <v>0</v>
      </c>
      <c r="O149" s="14">
        <f t="shared" si="67"/>
        <v>0</v>
      </c>
      <c r="P149" s="155">
        <f t="shared" si="67"/>
        <v>0</v>
      </c>
      <c r="Q149" s="155">
        <f t="shared" si="66"/>
        <v>8274.11</v>
      </c>
      <c r="R149" s="198">
        <f t="shared" si="66"/>
        <v>15390.88</v>
      </c>
    </row>
    <row r="150" spans="3:18" ht="12.75" customHeight="1" x14ac:dyDescent="0.2">
      <c r="C150" s="27" t="s">
        <v>240</v>
      </c>
      <c r="D150" s="31" t="s">
        <v>241</v>
      </c>
      <c r="E150" s="126">
        <v>100000</v>
      </c>
      <c r="F150" s="156">
        <v>0</v>
      </c>
      <c r="G150" s="126">
        <v>0</v>
      </c>
      <c r="H150" s="156">
        <v>0</v>
      </c>
      <c r="I150" s="126">
        <v>0</v>
      </c>
      <c r="J150" s="156">
        <v>323</v>
      </c>
      <c r="K150" s="126">
        <v>0</v>
      </c>
      <c r="L150" s="156">
        <v>1753.77</v>
      </c>
      <c r="M150" s="126">
        <v>0</v>
      </c>
      <c r="N150" s="156">
        <v>0</v>
      </c>
      <c r="O150" s="126">
        <v>0</v>
      </c>
      <c r="P150" s="156">
        <v>0</v>
      </c>
      <c r="Q150" s="156">
        <v>8274.11</v>
      </c>
      <c r="R150" s="199">
        <f t="shared" ref="R150:R152" si="68">SUM(F150:Q150)</f>
        <v>10350.879999999999</v>
      </c>
    </row>
    <row r="151" spans="3:18" ht="12.75" customHeight="1" x14ac:dyDescent="0.2">
      <c r="C151" s="27" t="s">
        <v>242</v>
      </c>
      <c r="D151" s="31" t="s">
        <v>243</v>
      </c>
      <c r="E151" s="126">
        <v>100000</v>
      </c>
      <c r="F151" s="156">
        <v>0</v>
      </c>
      <c r="G151" s="126">
        <v>5040</v>
      </c>
      <c r="H151" s="156">
        <v>0</v>
      </c>
      <c r="I151" s="126">
        <v>0</v>
      </c>
      <c r="J151" s="156">
        <v>0</v>
      </c>
      <c r="K151" s="126">
        <v>0</v>
      </c>
      <c r="L151" s="156">
        <v>0</v>
      </c>
      <c r="M151" s="126">
        <v>0</v>
      </c>
      <c r="N151" s="156">
        <v>0</v>
      </c>
      <c r="O151" s="126">
        <v>0</v>
      </c>
      <c r="P151" s="156">
        <v>0</v>
      </c>
      <c r="Q151" s="156">
        <v>0</v>
      </c>
      <c r="R151" s="199">
        <f t="shared" si="68"/>
        <v>5040</v>
      </c>
    </row>
    <row r="152" spans="3:18" ht="12.75" customHeight="1" x14ac:dyDescent="0.2">
      <c r="C152" s="27" t="s">
        <v>244</v>
      </c>
      <c r="D152" s="31" t="s">
        <v>245</v>
      </c>
      <c r="E152" s="126">
        <v>100000</v>
      </c>
      <c r="F152" s="156">
        <v>0</v>
      </c>
      <c r="G152" s="126">
        <v>0</v>
      </c>
      <c r="H152" s="156">
        <v>0</v>
      </c>
      <c r="I152" s="126">
        <v>0</v>
      </c>
      <c r="J152" s="156">
        <v>0</v>
      </c>
      <c r="K152" s="126">
        <v>0</v>
      </c>
      <c r="L152" s="156">
        <v>0</v>
      </c>
      <c r="M152" s="126">
        <v>0</v>
      </c>
      <c r="N152" s="156">
        <v>0</v>
      </c>
      <c r="O152" s="126">
        <v>0</v>
      </c>
      <c r="P152" s="156">
        <v>0</v>
      </c>
      <c r="Q152" s="156">
        <v>0</v>
      </c>
      <c r="R152" s="199">
        <f t="shared" si="68"/>
        <v>0</v>
      </c>
    </row>
    <row r="153" spans="3:18" ht="12.75" customHeight="1" x14ac:dyDescent="0.2">
      <c r="C153" s="89">
        <v>2363</v>
      </c>
      <c r="D153" s="90" t="s">
        <v>246</v>
      </c>
      <c r="E153" s="14">
        <f t="shared" ref="E153:R153" si="69">+E154+E155</f>
        <v>1000000</v>
      </c>
      <c r="F153" s="155">
        <f t="shared" si="69"/>
        <v>0</v>
      </c>
      <c r="G153" s="14">
        <f t="shared" si="69"/>
        <v>0</v>
      </c>
      <c r="H153" s="155">
        <f t="shared" si="69"/>
        <v>124826.58</v>
      </c>
      <c r="I153" s="14">
        <f t="shared" si="69"/>
        <v>7969.05</v>
      </c>
      <c r="J153" s="155">
        <f t="shared" si="69"/>
        <v>18416.740000000002</v>
      </c>
      <c r="K153" s="14">
        <f t="shared" si="69"/>
        <v>3074.99</v>
      </c>
      <c r="L153" s="155">
        <f t="shared" si="69"/>
        <v>1438</v>
      </c>
      <c r="M153" s="14">
        <f t="shared" si="69"/>
        <v>2279.9899999999998</v>
      </c>
      <c r="N153" s="155">
        <f>+N154+N155</f>
        <v>2817.92</v>
      </c>
      <c r="O153" s="14">
        <f>+O154+O155</f>
        <v>0</v>
      </c>
      <c r="P153" s="155">
        <f>+P154+P155</f>
        <v>271.70999999999998</v>
      </c>
      <c r="Q153" s="155">
        <f>+Q154+Q155</f>
        <v>6904.09</v>
      </c>
      <c r="R153" s="198">
        <f t="shared" si="69"/>
        <v>167999.07</v>
      </c>
    </row>
    <row r="154" spans="3:18" ht="16.5" customHeight="1" x14ac:dyDescent="0.2">
      <c r="C154" s="27" t="s">
        <v>247</v>
      </c>
      <c r="D154" s="76" t="s">
        <v>248</v>
      </c>
      <c r="E154" s="126">
        <v>800000</v>
      </c>
      <c r="F154" s="156">
        <v>0</v>
      </c>
      <c r="G154" s="126">
        <v>0</v>
      </c>
      <c r="H154" s="156">
        <v>0</v>
      </c>
      <c r="I154" s="126">
        <v>0</v>
      </c>
      <c r="J154" s="156">
        <v>6943.2</v>
      </c>
      <c r="K154" s="126">
        <v>0</v>
      </c>
      <c r="L154" s="156">
        <v>1438</v>
      </c>
      <c r="M154" s="126">
        <v>1679.99</v>
      </c>
      <c r="N154" s="156">
        <v>1136</v>
      </c>
      <c r="O154" s="126">
        <v>0</v>
      </c>
      <c r="P154" s="156">
        <v>251.71</v>
      </c>
      <c r="Q154" s="156">
        <v>6764.76</v>
      </c>
      <c r="R154" s="199">
        <f t="shared" ref="R154:R155" si="70">SUM(F154:Q154)</f>
        <v>18213.66</v>
      </c>
    </row>
    <row r="155" spans="3:18" ht="16.5" customHeight="1" x14ac:dyDescent="0.2">
      <c r="C155" s="27" t="s">
        <v>249</v>
      </c>
      <c r="D155" s="76" t="s">
        <v>250</v>
      </c>
      <c r="E155" s="126">
        <v>200000</v>
      </c>
      <c r="F155" s="156">
        <v>0</v>
      </c>
      <c r="G155" s="126">
        <v>0</v>
      </c>
      <c r="H155" s="156">
        <v>124826.58</v>
      </c>
      <c r="I155" s="126">
        <v>7969.05</v>
      </c>
      <c r="J155" s="156">
        <v>11473.54</v>
      </c>
      <c r="K155" s="126">
        <v>3074.99</v>
      </c>
      <c r="L155" s="156">
        <v>0</v>
      </c>
      <c r="M155" s="126">
        <v>600</v>
      </c>
      <c r="N155" s="156">
        <v>1681.92</v>
      </c>
      <c r="O155" s="126">
        <v>0</v>
      </c>
      <c r="P155" s="156">
        <v>20</v>
      </c>
      <c r="Q155" s="156">
        <v>139.33000000000001</v>
      </c>
      <c r="R155" s="199">
        <f t="shared" si="70"/>
        <v>149785.41</v>
      </c>
    </row>
    <row r="156" spans="3:18" ht="12.75" customHeight="1" x14ac:dyDescent="0.2">
      <c r="C156" s="89">
        <v>2364</v>
      </c>
      <c r="D156" s="90" t="s">
        <v>251</v>
      </c>
      <c r="E156" s="14">
        <f t="shared" ref="E156:R156" si="71">+E157+E158</f>
        <v>200000</v>
      </c>
      <c r="F156" s="155">
        <f t="shared" si="71"/>
        <v>0</v>
      </c>
      <c r="G156" s="14">
        <f t="shared" si="71"/>
        <v>350</v>
      </c>
      <c r="H156" s="155">
        <f t="shared" si="71"/>
        <v>0</v>
      </c>
      <c r="I156" s="14">
        <f t="shared" si="71"/>
        <v>0</v>
      </c>
      <c r="J156" s="155">
        <f t="shared" si="71"/>
        <v>920.4</v>
      </c>
      <c r="K156" s="14">
        <f t="shared" si="71"/>
        <v>450</v>
      </c>
      <c r="L156" s="155">
        <f t="shared" si="71"/>
        <v>1874.32</v>
      </c>
      <c r="M156" s="14">
        <f t="shared" si="71"/>
        <v>200</v>
      </c>
      <c r="N156" s="155">
        <f t="shared" si="71"/>
        <v>0</v>
      </c>
      <c r="O156" s="14">
        <f t="shared" si="71"/>
        <v>0</v>
      </c>
      <c r="P156" s="155">
        <f t="shared" si="71"/>
        <v>0</v>
      </c>
      <c r="Q156" s="155">
        <f t="shared" si="71"/>
        <v>0</v>
      </c>
      <c r="R156" s="198">
        <f t="shared" si="71"/>
        <v>3794.72</v>
      </c>
    </row>
    <row r="157" spans="3:18" ht="13.5" customHeight="1" x14ac:dyDescent="0.2">
      <c r="C157" s="27" t="s">
        <v>252</v>
      </c>
      <c r="D157" s="31" t="s">
        <v>253</v>
      </c>
      <c r="E157" s="126">
        <v>100000</v>
      </c>
      <c r="F157" s="156">
        <v>0</v>
      </c>
      <c r="G157" s="126">
        <v>350</v>
      </c>
      <c r="H157" s="156">
        <v>0</v>
      </c>
      <c r="I157" s="126">
        <v>0</v>
      </c>
      <c r="J157" s="156">
        <v>460.2</v>
      </c>
      <c r="K157" s="126">
        <v>450</v>
      </c>
      <c r="L157" s="156">
        <v>100</v>
      </c>
      <c r="M157" s="126">
        <v>200</v>
      </c>
      <c r="N157" s="156">
        <v>0</v>
      </c>
      <c r="O157" s="126">
        <v>0</v>
      </c>
      <c r="P157" s="156">
        <v>0</v>
      </c>
      <c r="Q157" s="156">
        <v>0</v>
      </c>
      <c r="R157" s="199">
        <f t="shared" ref="R157:R158" si="72">SUM(F157:Q157)</f>
        <v>1560.2</v>
      </c>
    </row>
    <row r="158" spans="3:18" ht="14.25" customHeight="1" x14ac:dyDescent="0.2">
      <c r="C158" s="27" t="s">
        <v>254</v>
      </c>
      <c r="D158" s="31" t="s">
        <v>255</v>
      </c>
      <c r="E158" s="126">
        <v>100000</v>
      </c>
      <c r="F158" s="156">
        <v>0</v>
      </c>
      <c r="G158" s="126">
        <v>0</v>
      </c>
      <c r="H158" s="156">
        <v>0</v>
      </c>
      <c r="I158" s="126">
        <v>0</v>
      </c>
      <c r="J158" s="156">
        <v>460.2</v>
      </c>
      <c r="K158" s="126">
        <v>0</v>
      </c>
      <c r="L158" s="156">
        <v>1774.32</v>
      </c>
      <c r="M158" s="126">
        <v>0</v>
      </c>
      <c r="N158" s="156">
        <v>0</v>
      </c>
      <c r="O158" s="126">
        <v>0</v>
      </c>
      <c r="P158" s="156">
        <v>0</v>
      </c>
      <c r="Q158" s="156">
        <v>0</v>
      </c>
      <c r="R158" s="199">
        <f t="shared" si="72"/>
        <v>2234.52</v>
      </c>
    </row>
    <row r="159" spans="3:18" ht="17.25" customHeight="1" x14ac:dyDescent="0.2">
      <c r="C159" s="89">
        <v>2369</v>
      </c>
      <c r="D159" s="90" t="s">
        <v>256</v>
      </c>
      <c r="E159" s="14">
        <f t="shared" ref="E159:R159" si="73">+E160</f>
        <v>100000</v>
      </c>
      <c r="F159" s="155">
        <f t="shared" si="73"/>
        <v>0</v>
      </c>
      <c r="G159" s="14">
        <f t="shared" si="73"/>
        <v>0</v>
      </c>
      <c r="H159" s="155">
        <f t="shared" si="73"/>
        <v>0</v>
      </c>
      <c r="I159" s="14">
        <f t="shared" si="73"/>
        <v>0</v>
      </c>
      <c r="J159" s="155">
        <f t="shared" si="73"/>
        <v>0</v>
      </c>
      <c r="K159" s="14">
        <f t="shared" si="73"/>
        <v>0</v>
      </c>
      <c r="L159" s="155">
        <f t="shared" si="73"/>
        <v>0</v>
      </c>
      <c r="M159" s="14">
        <f t="shared" si="73"/>
        <v>0</v>
      </c>
      <c r="N159" s="155">
        <f t="shared" si="73"/>
        <v>0</v>
      </c>
      <c r="O159" s="14">
        <f t="shared" si="73"/>
        <v>0</v>
      </c>
      <c r="P159" s="155">
        <f t="shared" si="73"/>
        <v>0</v>
      </c>
      <c r="Q159" s="155">
        <f t="shared" si="73"/>
        <v>0</v>
      </c>
      <c r="R159" s="198">
        <f t="shared" si="73"/>
        <v>0</v>
      </c>
    </row>
    <row r="160" spans="3:18" ht="17.25" customHeight="1" x14ac:dyDescent="0.2">
      <c r="C160" s="34" t="s">
        <v>257</v>
      </c>
      <c r="D160" s="91" t="s">
        <v>258</v>
      </c>
      <c r="E160" s="126">
        <v>100000</v>
      </c>
      <c r="F160" s="156">
        <v>0</v>
      </c>
      <c r="G160" s="126">
        <v>0</v>
      </c>
      <c r="H160" s="156">
        <v>0</v>
      </c>
      <c r="I160" s="126">
        <v>0</v>
      </c>
      <c r="J160" s="156">
        <v>0</v>
      </c>
      <c r="K160" s="126">
        <v>0</v>
      </c>
      <c r="L160" s="156">
        <v>0</v>
      </c>
      <c r="M160" s="126">
        <v>0</v>
      </c>
      <c r="N160" s="156">
        <v>0</v>
      </c>
      <c r="O160" s="126">
        <v>0</v>
      </c>
      <c r="P160" s="156">
        <v>0</v>
      </c>
      <c r="Q160" s="156">
        <v>0</v>
      </c>
      <c r="R160" s="199">
        <f t="shared" ref="R160" si="74">SUM(F160:Q160)</f>
        <v>0</v>
      </c>
    </row>
    <row r="161" spans="3:18" ht="25.5" customHeight="1" x14ac:dyDescent="0.2">
      <c r="C161" s="26">
        <v>237</v>
      </c>
      <c r="D161" s="80" t="s">
        <v>259</v>
      </c>
      <c r="E161" s="127">
        <f t="shared" ref="E161:R161" si="75">+E162+E166</f>
        <v>18697952</v>
      </c>
      <c r="F161" s="154">
        <f t="shared" si="75"/>
        <v>1169158.1599999999</v>
      </c>
      <c r="G161" s="127">
        <f t="shared" si="75"/>
        <v>2869158.16</v>
      </c>
      <c r="H161" s="154">
        <f t="shared" si="75"/>
        <v>1287678.18</v>
      </c>
      <c r="I161" s="127">
        <f t="shared" si="75"/>
        <v>1186799.22</v>
      </c>
      <c r="J161" s="154">
        <f t="shared" si="75"/>
        <v>1210084.8600000001</v>
      </c>
      <c r="K161" s="127">
        <f t="shared" si="75"/>
        <v>1160410.58</v>
      </c>
      <c r="L161" s="154">
        <f t="shared" si="75"/>
        <v>1199278.46</v>
      </c>
      <c r="M161" s="127">
        <f t="shared" si="75"/>
        <v>2872240.04</v>
      </c>
      <c r="N161" s="154">
        <f t="shared" si="75"/>
        <v>1251700.42</v>
      </c>
      <c r="O161" s="127">
        <f t="shared" si="75"/>
        <v>1167305.6200000001</v>
      </c>
      <c r="P161" s="154">
        <f>+P162+P166</f>
        <v>1395738.36</v>
      </c>
      <c r="Q161" s="154">
        <f t="shared" si="75"/>
        <v>1313481.24</v>
      </c>
      <c r="R161" s="197">
        <f t="shared" si="75"/>
        <v>18083033.300000001</v>
      </c>
    </row>
    <row r="162" spans="3:18" ht="12.75" customHeight="1" x14ac:dyDescent="0.2">
      <c r="C162" s="89">
        <v>2371</v>
      </c>
      <c r="D162" s="90" t="s">
        <v>260</v>
      </c>
      <c r="E162" s="140">
        <f t="shared" ref="E162:R162" si="76">SUM(E163:E165)</f>
        <v>18097952</v>
      </c>
      <c r="F162" s="158">
        <f t="shared" si="76"/>
        <v>1169158.1599999999</v>
      </c>
      <c r="G162" s="140">
        <f t="shared" si="76"/>
        <v>2869158.16</v>
      </c>
      <c r="H162" s="158">
        <f t="shared" si="76"/>
        <v>1280753.1599999999</v>
      </c>
      <c r="I162" s="140">
        <f t="shared" si="76"/>
        <v>1169158.1599999999</v>
      </c>
      <c r="J162" s="158">
        <f t="shared" si="76"/>
        <v>1169158.1599999999</v>
      </c>
      <c r="K162" s="140">
        <f t="shared" si="76"/>
        <v>1160210.58</v>
      </c>
      <c r="L162" s="158">
        <f t="shared" si="76"/>
        <v>1142976.06</v>
      </c>
      <c r="M162" s="140">
        <f t="shared" si="76"/>
        <v>2868010.05</v>
      </c>
      <c r="N162" s="158">
        <f t="shared" si="76"/>
        <v>1250466.06</v>
      </c>
      <c r="O162" s="140">
        <f t="shared" si="76"/>
        <v>1167305.6200000001</v>
      </c>
      <c r="P162" s="158">
        <f>SUM(P163:P165)</f>
        <v>1395738.36</v>
      </c>
      <c r="Q162" s="158">
        <f t="shared" si="76"/>
        <v>1305417.22</v>
      </c>
      <c r="R162" s="200">
        <f t="shared" si="76"/>
        <v>17947509.75</v>
      </c>
    </row>
    <row r="163" spans="3:18" ht="12.75" customHeight="1" x14ac:dyDescent="0.2">
      <c r="C163" s="27" t="s">
        <v>261</v>
      </c>
      <c r="D163" s="31" t="s">
        <v>262</v>
      </c>
      <c r="E163" s="126">
        <v>8948976</v>
      </c>
      <c r="F163" s="156">
        <v>596469.11</v>
      </c>
      <c r="G163" s="126">
        <v>762469.11</v>
      </c>
      <c r="H163" s="156">
        <v>596469.11</v>
      </c>
      <c r="I163" s="126">
        <v>596469.11</v>
      </c>
      <c r="J163" s="156">
        <v>596469.11</v>
      </c>
      <c r="K163" s="126">
        <v>584756.06000000006</v>
      </c>
      <c r="L163" s="156">
        <v>583378.06000000006</v>
      </c>
      <c r="M163" s="126">
        <v>733378.06</v>
      </c>
      <c r="N163" s="156">
        <v>593739.81000000006</v>
      </c>
      <c r="O163" s="126">
        <v>595542.84</v>
      </c>
      <c r="P163" s="156">
        <v>594234.57999999996</v>
      </c>
      <c r="Q163" s="156">
        <v>579751.65</v>
      </c>
      <c r="R163" s="199">
        <f t="shared" ref="R163:R165" si="77">SUM(F163:Q163)</f>
        <v>7413126.6100000003</v>
      </c>
    </row>
    <row r="164" spans="3:18" ht="12.75" customHeight="1" x14ac:dyDescent="0.2">
      <c r="C164" s="27" t="s">
        <v>263</v>
      </c>
      <c r="D164" s="31" t="s">
        <v>264</v>
      </c>
      <c r="E164" s="126">
        <v>8948976</v>
      </c>
      <c r="F164" s="156">
        <v>572689.05000000005</v>
      </c>
      <c r="G164" s="126">
        <v>2106689.0499999998</v>
      </c>
      <c r="H164" s="156">
        <v>684284.05</v>
      </c>
      <c r="I164" s="126">
        <v>572689.05000000005</v>
      </c>
      <c r="J164" s="156">
        <v>572689.05000000005</v>
      </c>
      <c r="K164" s="126">
        <v>575454.52</v>
      </c>
      <c r="L164" s="156">
        <v>559598</v>
      </c>
      <c r="M164" s="126">
        <v>2133808</v>
      </c>
      <c r="N164" s="156">
        <v>656726.25</v>
      </c>
      <c r="O164" s="126">
        <v>571762.78</v>
      </c>
      <c r="P164" s="156">
        <v>801503.78</v>
      </c>
      <c r="Q164" s="156">
        <v>725665.57</v>
      </c>
      <c r="R164" s="199">
        <f t="shared" si="77"/>
        <v>10533559.15</v>
      </c>
    </row>
    <row r="165" spans="3:18" ht="12.75" customHeight="1" x14ac:dyDescent="0.2">
      <c r="C165" s="27" t="s">
        <v>265</v>
      </c>
      <c r="D165" s="31" t="s">
        <v>266</v>
      </c>
      <c r="E165" s="126">
        <v>200000</v>
      </c>
      <c r="F165" s="156">
        <v>0</v>
      </c>
      <c r="G165" s="126">
        <v>0</v>
      </c>
      <c r="H165" s="156">
        <v>0</v>
      </c>
      <c r="I165" s="126">
        <v>0</v>
      </c>
      <c r="J165" s="156">
        <v>0</v>
      </c>
      <c r="K165" s="126">
        <v>0</v>
      </c>
      <c r="L165" s="156">
        <v>0</v>
      </c>
      <c r="M165" s="126">
        <v>823.99</v>
      </c>
      <c r="N165" s="156">
        <v>0</v>
      </c>
      <c r="O165" s="126">
        <v>0</v>
      </c>
      <c r="P165" s="156">
        <v>0</v>
      </c>
      <c r="Q165" s="156">
        <v>0</v>
      </c>
      <c r="R165" s="199">
        <f t="shared" si="77"/>
        <v>823.99</v>
      </c>
    </row>
    <row r="166" spans="3:18" ht="12.75" customHeight="1" x14ac:dyDescent="0.2">
      <c r="C166" s="89">
        <v>2372</v>
      </c>
      <c r="D166" s="90" t="s">
        <v>267</v>
      </c>
      <c r="E166" s="140">
        <f t="shared" ref="E166:R166" si="78">+E167+E168</f>
        <v>600000</v>
      </c>
      <c r="F166" s="158">
        <f t="shared" si="78"/>
        <v>0</v>
      </c>
      <c r="G166" s="140">
        <f t="shared" si="78"/>
        <v>0</v>
      </c>
      <c r="H166" s="158">
        <f t="shared" si="78"/>
        <v>6925.02</v>
      </c>
      <c r="I166" s="140">
        <f t="shared" si="78"/>
        <v>17641.060000000001</v>
      </c>
      <c r="J166" s="158">
        <f t="shared" si="78"/>
        <v>40926.699999999997</v>
      </c>
      <c r="K166" s="140">
        <f t="shared" si="78"/>
        <v>200</v>
      </c>
      <c r="L166" s="158">
        <f t="shared" si="78"/>
        <v>56302.400000000001</v>
      </c>
      <c r="M166" s="140">
        <f t="shared" si="78"/>
        <v>4229.99</v>
      </c>
      <c r="N166" s="158">
        <f t="shared" si="78"/>
        <v>1234.3599999999999</v>
      </c>
      <c r="O166" s="140">
        <f t="shared" si="78"/>
        <v>0</v>
      </c>
      <c r="P166" s="158">
        <f>+P167+P168</f>
        <v>0</v>
      </c>
      <c r="Q166" s="158">
        <f t="shared" si="78"/>
        <v>8064.02</v>
      </c>
      <c r="R166" s="200">
        <f t="shared" si="78"/>
        <v>135523.54999999999</v>
      </c>
    </row>
    <row r="167" spans="3:18" ht="12.75" customHeight="1" x14ac:dyDescent="0.2">
      <c r="C167" s="34" t="s">
        <v>268</v>
      </c>
      <c r="D167" s="35" t="s">
        <v>269</v>
      </c>
      <c r="E167" s="126">
        <v>300000</v>
      </c>
      <c r="F167" s="156">
        <v>0</v>
      </c>
      <c r="G167" s="126">
        <v>0</v>
      </c>
      <c r="H167" s="156">
        <v>0</v>
      </c>
      <c r="I167" s="126">
        <v>0</v>
      </c>
      <c r="J167" s="156">
        <v>0</v>
      </c>
      <c r="K167" s="126">
        <v>200</v>
      </c>
      <c r="L167" s="156">
        <v>0</v>
      </c>
      <c r="M167" s="126">
        <v>0</v>
      </c>
      <c r="N167" s="156">
        <v>658</v>
      </c>
      <c r="O167" s="126">
        <v>0</v>
      </c>
      <c r="P167" s="156">
        <v>0</v>
      </c>
      <c r="Q167" s="156">
        <v>820</v>
      </c>
      <c r="R167" s="199">
        <f t="shared" ref="R167:R168" si="79">SUM(F167:Q167)</f>
        <v>1678</v>
      </c>
    </row>
    <row r="168" spans="3:18" ht="24" customHeight="1" x14ac:dyDescent="0.2">
      <c r="C168" s="27" t="s">
        <v>270</v>
      </c>
      <c r="D168" s="28" t="s">
        <v>271</v>
      </c>
      <c r="E168" s="126">
        <v>300000</v>
      </c>
      <c r="F168" s="156">
        <v>0</v>
      </c>
      <c r="G168" s="126">
        <v>0</v>
      </c>
      <c r="H168" s="156">
        <v>6925.02</v>
      </c>
      <c r="I168" s="126">
        <v>17641.060000000001</v>
      </c>
      <c r="J168" s="156">
        <v>40926.699999999997</v>
      </c>
      <c r="K168" s="126">
        <v>0</v>
      </c>
      <c r="L168" s="156">
        <v>56302.400000000001</v>
      </c>
      <c r="M168" s="126">
        <v>4229.99</v>
      </c>
      <c r="N168" s="156">
        <v>576.36</v>
      </c>
      <c r="O168" s="126">
        <v>0</v>
      </c>
      <c r="P168" s="156">
        <v>0</v>
      </c>
      <c r="Q168" s="156">
        <v>7244.02</v>
      </c>
      <c r="R168" s="199">
        <f t="shared" si="79"/>
        <v>133845.54999999999</v>
      </c>
    </row>
    <row r="169" spans="3:18" ht="12.75" customHeight="1" x14ac:dyDescent="0.2">
      <c r="C169" s="26">
        <v>239</v>
      </c>
      <c r="D169" s="88" t="s">
        <v>272</v>
      </c>
      <c r="E169" s="127">
        <f t="shared" ref="E169:R169" si="80">SUM(E170:E180)</f>
        <v>14979923</v>
      </c>
      <c r="F169" s="154">
        <f t="shared" si="80"/>
        <v>1290993.3</v>
      </c>
      <c r="G169" s="127">
        <f t="shared" si="80"/>
        <v>720675.51</v>
      </c>
      <c r="H169" s="154">
        <f t="shared" si="80"/>
        <v>300156.96000000002</v>
      </c>
      <c r="I169" s="127">
        <f t="shared" si="80"/>
        <v>642528.76</v>
      </c>
      <c r="J169" s="154">
        <f t="shared" si="80"/>
        <v>1153676.56</v>
      </c>
      <c r="K169" s="127">
        <f t="shared" si="80"/>
        <v>164253.16</v>
      </c>
      <c r="L169" s="154">
        <f t="shared" si="80"/>
        <v>603159.44999999995</v>
      </c>
      <c r="M169" s="127">
        <f t="shared" si="80"/>
        <v>513968.72</v>
      </c>
      <c r="N169" s="154">
        <f t="shared" si="80"/>
        <v>808107.46</v>
      </c>
      <c r="O169" s="127">
        <f t="shared" si="80"/>
        <v>326478.92</v>
      </c>
      <c r="P169" s="154">
        <f>SUM(P170:P180)</f>
        <v>538559.44999999995</v>
      </c>
      <c r="Q169" s="154">
        <f t="shared" si="80"/>
        <v>570924.15</v>
      </c>
      <c r="R169" s="197">
        <f t="shared" si="80"/>
        <v>7633482.4000000004</v>
      </c>
    </row>
    <row r="170" spans="3:18" ht="12.75" customHeight="1" x14ac:dyDescent="0.2">
      <c r="C170" s="27" t="s">
        <v>273</v>
      </c>
      <c r="D170" s="28" t="s">
        <v>274</v>
      </c>
      <c r="E170" s="126">
        <v>800000</v>
      </c>
      <c r="F170" s="156">
        <v>24367</v>
      </c>
      <c r="G170" s="126">
        <v>26828</v>
      </c>
      <c r="H170" s="156">
        <v>112926</v>
      </c>
      <c r="I170" s="126">
        <v>1815</v>
      </c>
      <c r="J170" s="156">
        <v>13264</v>
      </c>
      <c r="K170" s="126">
        <v>39872.199999999997</v>
      </c>
      <c r="L170" s="156">
        <v>78620.41</v>
      </c>
      <c r="M170" s="126">
        <v>0</v>
      </c>
      <c r="N170" s="156">
        <v>79112.210000000006</v>
      </c>
      <c r="O170" s="126">
        <v>72539.3</v>
      </c>
      <c r="P170" s="156">
        <v>297305.2</v>
      </c>
      <c r="Q170" s="156">
        <v>304326.40000000002</v>
      </c>
      <c r="R170" s="199">
        <f t="shared" ref="R170:R180" si="81">SUM(F170:Q170)</f>
        <v>1050975.72</v>
      </c>
    </row>
    <row r="171" spans="3:18" x14ac:dyDescent="0.2">
      <c r="C171" s="27" t="s">
        <v>275</v>
      </c>
      <c r="D171" s="28" t="s">
        <v>276</v>
      </c>
      <c r="E171" s="126">
        <v>7024923</v>
      </c>
      <c r="F171" s="156">
        <v>1044545.68</v>
      </c>
      <c r="G171" s="126">
        <v>647302.35</v>
      </c>
      <c r="H171" s="156">
        <v>4826.2</v>
      </c>
      <c r="I171" s="126">
        <v>331528.14</v>
      </c>
      <c r="J171" s="156">
        <v>991937.02</v>
      </c>
      <c r="K171" s="126">
        <v>49560</v>
      </c>
      <c r="L171" s="156">
        <v>101733.55</v>
      </c>
      <c r="M171" s="126">
        <v>386025.24</v>
      </c>
      <c r="N171" s="156">
        <v>649878.44999999995</v>
      </c>
      <c r="O171" s="126">
        <v>99756.85</v>
      </c>
      <c r="P171" s="156">
        <v>118859.41</v>
      </c>
      <c r="Q171" s="156">
        <v>11899.99</v>
      </c>
      <c r="R171" s="199">
        <f t="shared" si="81"/>
        <v>4437852.88</v>
      </c>
    </row>
    <row r="172" spans="3:18" ht="12.75" customHeight="1" x14ac:dyDescent="0.2">
      <c r="C172" s="27" t="s">
        <v>277</v>
      </c>
      <c r="D172" s="76" t="s">
        <v>278</v>
      </c>
      <c r="E172" s="126">
        <v>40000</v>
      </c>
      <c r="F172" s="156">
        <v>0</v>
      </c>
      <c r="G172" s="126">
        <v>0</v>
      </c>
      <c r="H172" s="156">
        <v>0</v>
      </c>
      <c r="I172" s="126">
        <v>0</v>
      </c>
      <c r="J172" s="156">
        <v>0</v>
      </c>
      <c r="K172" s="126">
        <v>0</v>
      </c>
      <c r="L172" s="156">
        <v>0</v>
      </c>
      <c r="M172" s="126">
        <v>0</v>
      </c>
      <c r="N172" s="156">
        <v>1000</v>
      </c>
      <c r="O172" s="126">
        <v>0</v>
      </c>
      <c r="P172" s="156">
        <v>0</v>
      </c>
      <c r="Q172" s="156">
        <v>0</v>
      </c>
      <c r="R172" s="199">
        <f t="shared" si="81"/>
        <v>1000</v>
      </c>
    </row>
    <row r="173" spans="3:18" x14ac:dyDescent="0.2">
      <c r="C173" s="34" t="s">
        <v>279</v>
      </c>
      <c r="D173" s="35" t="s">
        <v>280</v>
      </c>
      <c r="E173" s="126">
        <v>55000</v>
      </c>
      <c r="F173" s="156">
        <v>0</v>
      </c>
      <c r="G173" s="126">
        <v>0</v>
      </c>
      <c r="H173" s="156">
        <v>0</v>
      </c>
      <c r="I173" s="126">
        <v>0</v>
      </c>
      <c r="J173" s="156">
        <v>0</v>
      </c>
      <c r="K173" s="126">
        <v>0</v>
      </c>
      <c r="L173" s="156">
        <v>0</v>
      </c>
      <c r="M173" s="126">
        <v>0</v>
      </c>
      <c r="N173" s="156">
        <v>0</v>
      </c>
      <c r="O173" s="126">
        <v>0</v>
      </c>
      <c r="P173" s="156">
        <v>0</v>
      </c>
      <c r="Q173" s="156">
        <v>0</v>
      </c>
      <c r="R173" s="199">
        <f t="shared" si="81"/>
        <v>0</v>
      </c>
    </row>
    <row r="174" spans="3:18" ht="12.75" customHeight="1" x14ac:dyDescent="0.2">
      <c r="C174" s="34" t="s">
        <v>281</v>
      </c>
      <c r="D174" s="35" t="s">
        <v>282</v>
      </c>
      <c r="E174" s="126">
        <v>200000</v>
      </c>
      <c r="F174" s="156">
        <v>6372</v>
      </c>
      <c r="G174" s="126">
        <v>19363.8</v>
      </c>
      <c r="H174" s="156">
        <v>10792.95</v>
      </c>
      <c r="I174" s="126">
        <v>7487.75</v>
      </c>
      <c r="J174" s="156">
        <v>6372</v>
      </c>
      <c r="K174" s="126">
        <v>7822</v>
      </c>
      <c r="L174" s="156">
        <v>7297</v>
      </c>
      <c r="M174" s="126">
        <v>28805.99</v>
      </c>
      <c r="N174" s="156">
        <v>509</v>
      </c>
      <c r="O174" s="126">
        <v>25488</v>
      </c>
      <c r="P174" s="156">
        <v>43611</v>
      </c>
      <c r="Q174" s="156">
        <v>12744</v>
      </c>
      <c r="R174" s="199">
        <f t="shared" si="81"/>
        <v>176665.49</v>
      </c>
    </row>
    <row r="175" spans="3:18" ht="16.5" customHeight="1" x14ac:dyDescent="0.2">
      <c r="C175" s="27" t="s">
        <v>283</v>
      </c>
      <c r="D175" s="28" t="s">
        <v>284</v>
      </c>
      <c r="E175" s="126">
        <v>4000000</v>
      </c>
      <c r="F175" s="156">
        <v>0</v>
      </c>
      <c r="G175" s="126">
        <v>9204</v>
      </c>
      <c r="H175" s="156">
        <v>2944.97</v>
      </c>
      <c r="I175" s="126">
        <v>0</v>
      </c>
      <c r="J175" s="156">
        <v>99341.54</v>
      </c>
      <c r="K175" s="126">
        <v>2447.9899999999998</v>
      </c>
      <c r="L175" s="156">
        <v>352581.51</v>
      </c>
      <c r="M175" s="126">
        <v>38273.18</v>
      </c>
      <c r="N175" s="156">
        <v>30412.06</v>
      </c>
      <c r="O175" s="126">
        <v>25535.7</v>
      </c>
      <c r="P175" s="156">
        <v>14222.99</v>
      </c>
      <c r="Q175" s="156">
        <v>7928.98</v>
      </c>
      <c r="R175" s="199">
        <f t="shared" si="81"/>
        <v>582892.92000000004</v>
      </c>
    </row>
    <row r="176" spans="3:18" s="3" customFormat="1" ht="16.5" customHeight="1" x14ac:dyDescent="0.2">
      <c r="C176" s="27" t="s">
        <v>285</v>
      </c>
      <c r="D176" s="28" t="s">
        <v>377</v>
      </c>
      <c r="E176" s="126">
        <v>100000</v>
      </c>
      <c r="F176" s="156">
        <v>0</v>
      </c>
      <c r="G176" s="126">
        <v>0</v>
      </c>
      <c r="H176" s="156">
        <v>3086.29</v>
      </c>
      <c r="I176" s="126">
        <v>296634.96999999997</v>
      </c>
      <c r="J176" s="156">
        <v>0</v>
      </c>
      <c r="K176" s="126">
        <v>11636.02</v>
      </c>
      <c r="L176" s="156">
        <v>0</v>
      </c>
      <c r="M176" s="126">
        <v>19886.78</v>
      </c>
      <c r="N176" s="156">
        <v>21024.59</v>
      </c>
      <c r="O176" s="126">
        <v>7681.49</v>
      </c>
      <c r="P176" s="156">
        <v>0</v>
      </c>
      <c r="Q176" s="156">
        <v>26336.47</v>
      </c>
      <c r="R176" s="199">
        <f t="shared" si="81"/>
        <v>386286.61</v>
      </c>
    </row>
    <row r="177" spans="3:20" s="3" customFormat="1" ht="16.5" customHeight="1" x14ac:dyDescent="0.2">
      <c r="C177" s="27" t="s">
        <v>286</v>
      </c>
      <c r="D177" s="28" t="s">
        <v>287</v>
      </c>
      <c r="E177" s="126">
        <v>100000</v>
      </c>
      <c r="F177" s="156">
        <v>64215.6</v>
      </c>
      <c r="G177" s="126">
        <v>0</v>
      </c>
      <c r="H177" s="156">
        <v>0</v>
      </c>
      <c r="I177" s="126">
        <v>0</v>
      </c>
      <c r="J177" s="156">
        <v>32515</v>
      </c>
      <c r="K177" s="126">
        <v>21885.63</v>
      </c>
      <c r="L177" s="156">
        <v>46960.01</v>
      </c>
      <c r="M177" s="126">
        <v>31182.5</v>
      </c>
      <c r="N177" s="156">
        <v>20957.48</v>
      </c>
      <c r="O177" s="126">
        <v>88146.58</v>
      </c>
      <c r="P177" s="156">
        <v>5404.1</v>
      </c>
      <c r="Q177" s="156">
        <v>26983.37</v>
      </c>
      <c r="R177" s="199">
        <f t="shared" si="81"/>
        <v>338250.27</v>
      </c>
    </row>
    <row r="178" spans="3:20" ht="16.5" customHeight="1" x14ac:dyDescent="0.2">
      <c r="C178" s="27" t="s">
        <v>288</v>
      </c>
      <c r="D178" s="28" t="s">
        <v>289</v>
      </c>
      <c r="E178" s="126">
        <v>2250000</v>
      </c>
      <c r="F178" s="156">
        <v>3993.02</v>
      </c>
      <c r="G178" s="126">
        <v>15987.36</v>
      </c>
      <c r="H178" s="156">
        <v>0</v>
      </c>
      <c r="I178" s="126">
        <v>5062.8999999999996</v>
      </c>
      <c r="J178" s="156">
        <v>1397</v>
      </c>
      <c r="K178" s="126">
        <v>300</v>
      </c>
      <c r="L178" s="156">
        <v>810</v>
      </c>
      <c r="M178" s="126">
        <v>1557.91</v>
      </c>
      <c r="N178" s="156">
        <v>0</v>
      </c>
      <c r="O178" s="126">
        <v>0</v>
      </c>
      <c r="P178" s="156">
        <v>0</v>
      </c>
      <c r="Q178" s="156">
        <v>0</v>
      </c>
      <c r="R178" s="199">
        <f t="shared" si="81"/>
        <v>29108.19</v>
      </c>
    </row>
    <row r="179" spans="3:20" ht="16.5" customHeight="1" x14ac:dyDescent="0.2">
      <c r="C179" s="27" t="s">
        <v>290</v>
      </c>
      <c r="D179" s="28" t="s">
        <v>291</v>
      </c>
      <c r="E179" s="126">
        <v>310000</v>
      </c>
      <c r="F179" s="156">
        <v>147500</v>
      </c>
      <c r="G179" s="126">
        <v>0</v>
      </c>
      <c r="H179" s="156">
        <v>0</v>
      </c>
      <c r="I179" s="126">
        <v>0</v>
      </c>
      <c r="J179" s="156">
        <v>7788</v>
      </c>
      <c r="K179" s="126">
        <v>24368.85</v>
      </c>
      <c r="L179" s="156">
        <v>13371.94</v>
      </c>
      <c r="M179" s="126">
        <v>5573.12</v>
      </c>
      <c r="N179" s="156">
        <v>2303.11</v>
      </c>
      <c r="O179" s="126">
        <v>100.01</v>
      </c>
      <c r="P179" s="156">
        <v>990</v>
      </c>
      <c r="Q179" s="156">
        <v>12851.49</v>
      </c>
      <c r="R179" s="199">
        <f t="shared" si="81"/>
        <v>214846.52</v>
      </c>
    </row>
    <row r="180" spans="3:20" s="3" customFormat="1" ht="16.5" customHeight="1" x14ac:dyDescent="0.2">
      <c r="C180" s="27" t="s">
        <v>292</v>
      </c>
      <c r="D180" s="28" t="s">
        <v>293</v>
      </c>
      <c r="E180" s="126">
        <v>100000</v>
      </c>
      <c r="F180" s="156">
        <v>0</v>
      </c>
      <c r="G180" s="126">
        <v>1990</v>
      </c>
      <c r="H180" s="156">
        <v>165580.54999999999</v>
      </c>
      <c r="I180" s="126">
        <v>0</v>
      </c>
      <c r="J180" s="156">
        <v>1062</v>
      </c>
      <c r="K180" s="126">
        <v>6360.47</v>
      </c>
      <c r="L180" s="156">
        <v>1785.03</v>
      </c>
      <c r="M180" s="126">
        <v>2664</v>
      </c>
      <c r="N180" s="156">
        <v>2910.56</v>
      </c>
      <c r="O180" s="126">
        <v>7230.99</v>
      </c>
      <c r="P180" s="156">
        <v>58166.75</v>
      </c>
      <c r="Q180" s="156">
        <v>167853.45</v>
      </c>
      <c r="R180" s="199">
        <f t="shared" si="81"/>
        <v>415603.8</v>
      </c>
    </row>
    <row r="181" spans="3:20" ht="12.75" customHeight="1" x14ac:dyDescent="0.2">
      <c r="C181" s="83">
        <v>24</v>
      </c>
      <c r="D181" s="94" t="s">
        <v>294</v>
      </c>
      <c r="E181" s="138">
        <f t="shared" ref="E181:R181" si="82">+E182</f>
        <v>6199984</v>
      </c>
      <c r="F181" s="153">
        <f t="shared" si="82"/>
        <v>25000</v>
      </c>
      <c r="G181" s="138">
        <f t="shared" si="82"/>
        <v>337500</v>
      </c>
      <c r="H181" s="153">
        <f t="shared" si="82"/>
        <v>0</v>
      </c>
      <c r="I181" s="138">
        <f t="shared" si="82"/>
        <v>40000</v>
      </c>
      <c r="J181" s="153">
        <f t="shared" si="82"/>
        <v>0</v>
      </c>
      <c r="K181" s="138">
        <f t="shared" si="82"/>
        <v>50000</v>
      </c>
      <c r="L181" s="153">
        <f t="shared" si="82"/>
        <v>327500</v>
      </c>
      <c r="M181" s="138">
        <f t="shared" si="82"/>
        <v>0</v>
      </c>
      <c r="N181" s="153">
        <f t="shared" si="82"/>
        <v>30000</v>
      </c>
      <c r="O181" s="138">
        <f t="shared" si="82"/>
        <v>20000</v>
      </c>
      <c r="P181" s="153">
        <f>+P182</f>
        <v>0</v>
      </c>
      <c r="Q181" s="153">
        <f t="shared" si="82"/>
        <v>172500</v>
      </c>
      <c r="R181" s="196">
        <f t="shared" si="82"/>
        <v>1002500</v>
      </c>
    </row>
    <row r="182" spans="3:20" ht="25.5" customHeight="1" x14ac:dyDescent="0.2">
      <c r="C182" s="26">
        <v>241</v>
      </c>
      <c r="D182" s="88" t="s">
        <v>295</v>
      </c>
      <c r="E182" s="141">
        <f t="shared" ref="E182:R182" si="83">+E183+E184+E185</f>
        <v>6199984</v>
      </c>
      <c r="F182" s="159">
        <f t="shared" si="83"/>
        <v>25000</v>
      </c>
      <c r="G182" s="141">
        <f t="shared" si="83"/>
        <v>337500</v>
      </c>
      <c r="H182" s="159">
        <f t="shared" si="83"/>
        <v>0</v>
      </c>
      <c r="I182" s="141">
        <f t="shared" si="83"/>
        <v>40000</v>
      </c>
      <c r="J182" s="159">
        <f t="shared" si="83"/>
        <v>0</v>
      </c>
      <c r="K182" s="141">
        <f t="shared" si="83"/>
        <v>50000</v>
      </c>
      <c r="L182" s="159">
        <f t="shared" si="83"/>
        <v>327500</v>
      </c>
      <c r="M182" s="141">
        <f t="shared" si="83"/>
        <v>0</v>
      </c>
      <c r="N182" s="159">
        <f t="shared" si="83"/>
        <v>30000</v>
      </c>
      <c r="O182" s="141">
        <f t="shared" si="83"/>
        <v>20000</v>
      </c>
      <c r="P182" s="159">
        <f t="shared" si="83"/>
        <v>0</v>
      </c>
      <c r="Q182" s="159">
        <f t="shared" si="83"/>
        <v>172500</v>
      </c>
      <c r="R182" s="201">
        <f t="shared" si="83"/>
        <v>1002500</v>
      </c>
    </row>
    <row r="183" spans="3:20" ht="18.75" customHeight="1" x14ac:dyDescent="0.2">
      <c r="C183" s="27" t="s">
        <v>296</v>
      </c>
      <c r="D183" s="28" t="s">
        <v>297</v>
      </c>
      <c r="E183" s="126">
        <v>1100000</v>
      </c>
      <c r="F183" s="156">
        <v>0</v>
      </c>
      <c r="G183" s="126">
        <v>0</v>
      </c>
      <c r="H183" s="156">
        <v>0</v>
      </c>
      <c r="I183" s="126">
        <v>0</v>
      </c>
      <c r="J183" s="156">
        <v>0</v>
      </c>
      <c r="K183" s="126">
        <v>0</v>
      </c>
      <c r="L183" s="156">
        <v>0</v>
      </c>
      <c r="M183" s="126">
        <v>0</v>
      </c>
      <c r="N183" s="156">
        <v>0</v>
      </c>
      <c r="O183" s="126">
        <v>0</v>
      </c>
      <c r="P183" s="156">
        <v>0</v>
      </c>
      <c r="Q183" s="156">
        <v>0</v>
      </c>
      <c r="R183" s="199">
        <f t="shared" ref="R183:R185" si="84">SUM(F183:Q183)</f>
        <v>0</v>
      </c>
    </row>
    <row r="184" spans="3:20" ht="24" customHeight="1" x14ac:dyDescent="0.2">
      <c r="C184" s="27" t="s">
        <v>298</v>
      </c>
      <c r="D184" s="95" t="s">
        <v>299</v>
      </c>
      <c r="E184" s="126">
        <v>1699984</v>
      </c>
      <c r="F184" s="156">
        <v>25000</v>
      </c>
      <c r="G184" s="126">
        <v>25000</v>
      </c>
      <c r="H184" s="156">
        <v>0</v>
      </c>
      <c r="I184" s="126">
        <v>40000</v>
      </c>
      <c r="J184" s="156">
        <v>0</v>
      </c>
      <c r="K184" s="126">
        <v>50000</v>
      </c>
      <c r="L184" s="156">
        <v>20000</v>
      </c>
      <c r="M184" s="126">
        <v>0</v>
      </c>
      <c r="N184" s="156">
        <v>30000</v>
      </c>
      <c r="O184" s="126">
        <v>20000</v>
      </c>
      <c r="P184" s="156">
        <v>0</v>
      </c>
      <c r="Q184" s="156">
        <v>172500</v>
      </c>
      <c r="R184" s="199">
        <f t="shared" si="84"/>
        <v>382500</v>
      </c>
      <c r="S184" s="25"/>
      <c r="T184" s="25"/>
    </row>
    <row r="185" spans="3:20" ht="29.25" customHeight="1" x14ac:dyDescent="0.2">
      <c r="C185" s="34" t="s">
        <v>300</v>
      </c>
      <c r="D185" s="35" t="s">
        <v>301</v>
      </c>
      <c r="E185" s="126">
        <v>3400000</v>
      </c>
      <c r="F185" s="156">
        <v>0</v>
      </c>
      <c r="G185" s="126">
        <v>312500</v>
      </c>
      <c r="H185" s="156">
        <v>0</v>
      </c>
      <c r="I185" s="126">
        <v>0</v>
      </c>
      <c r="J185" s="156">
        <v>0</v>
      </c>
      <c r="K185" s="126">
        <v>0</v>
      </c>
      <c r="L185" s="156">
        <v>307500</v>
      </c>
      <c r="M185" s="126">
        <v>0</v>
      </c>
      <c r="N185" s="156">
        <v>0</v>
      </c>
      <c r="O185" s="126">
        <v>0</v>
      </c>
      <c r="P185" s="156">
        <v>0</v>
      </c>
      <c r="Q185" s="156">
        <v>0</v>
      </c>
      <c r="R185" s="199">
        <f t="shared" si="84"/>
        <v>620000</v>
      </c>
    </row>
    <row r="186" spans="3:20" ht="27" customHeight="1" x14ac:dyDescent="0.2">
      <c r="C186" s="83">
        <v>26</v>
      </c>
      <c r="D186" s="96" t="s">
        <v>302</v>
      </c>
      <c r="E186" s="138">
        <f t="shared" ref="E186:R186" si="85">+E187+E192+E195+E198+E201</f>
        <v>144700742</v>
      </c>
      <c r="F186" s="153">
        <f t="shared" si="85"/>
        <v>422450.4</v>
      </c>
      <c r="G186" s="138">
        <f t="shared" si="85"/>
        <v>157505.98000000001</v>
      </c>
      <c r="H186" s="153">
        <f t="shared" si="85"/>
        <v>118304</v>
      </c>
      <c r="I186" s="138">
        <f t="shared" si="85"/>
        <v>1825264.25</v>
      </c>
      <c r="J186" s="153">
        <f t="shared" si="85"/>
        <v>35010</v>
      </c>
      <c r="K186" s="138">
        <f t="shared" si="85"/>
        <v>797728.81</v>
      </c>
      <c r="L186" s="153">
        <f t="shared" si="85"/>
        <v>7739610.2699999996</v>
      </c>
      <c r="M186" s="138">
        <f t="shared" si="85"/>
        <v>296725.03000000003</v>
      </c>
      <c r="N186" s="153">
        <f t="shared" si="85"/>
        <v>2172344.2200000002</v>
      </c>
      <c r="O186" s="138">
        <f t="shared" si="85"/>
        <v>6032323.0800000001</v>
      </c>
      <c r="P186" s="153">
        <f>+P187+P192+P195+P198+P201</f>
        <v>1730649.66</v>
      </c>
      <c r="Q186" s="153">
        <f t="shared" si="85"/>
        <v>576080.91</v>
      </c>
      <c r="R186" s="196">
        <f t="shared" si="85"/>
        <v>21903996.609999999</v>
      </c>
    </row>
    <row r="187" spans="3:20" ht="15" customHeight="1" x14ac:dyDescent="0.2">
      <c r="C187" s="26">
        <v>261</v>
      </c>
      <c r="D187" s="88" t="s">
        <v>303</v>
      </c>
      <c r="E187" s="127">
        <f t="shared" ref="E187:R187" si="86">+E188+E189+E190+E191</f>
        <v>139100742</v>
      </c>
      <c r="F187" s="154">
        <f t="shared" si="86"/>
        <v>422450.4</v>
      </c>
      <c r="G187" s="127">
        <f t="shared" si="86"/>
        <v>157505.98000000001</v>
      </c>
      <c r="H187" s="154">
        <f t="shared" si="86"/>
        <v>118304</v>
      </c>
      <c r="I187" s="127">
        <f t="shared" si="86"/>
        <v>257487.2</v>
      </c>
      <c r="J187" s="154">
        <f t="shared" si="86"/>
        <v>0</v>
      </c>
      <c r="K187" s="127">
        <f t="shared" si="86"/>
        <v>796738.81</v>
      </c>
      <c r="L187" s="154">
        <f t="shared" si="86"/>
        <v>7739610.2699999996</v>
      </c>
      <c r="M187" s="127">
        <f t="shared" si="86"/>
        <v>241868.22</v>
      </c>
      <c r="N187" s="154">
        <f t="shared" si="86"/>
        <v>2172344.2200000002</v>
      </c>
      <c r="O187" s="127">
        <f t="shared" si="86"/>
        <v>5327863.08</v>
      </c>
      <c r="P187" s="154">
        <f t="shared" si="86"/>
        <v>1494543.46</v>
      </c>
      <c r="Q187" s="154">
        <f t="shared" si="86"/>
        <v>576080.91</v>
      </c>
      <c r="R187" s="197">
        <f t="shared" si="86"/>
        <v>19304796.550000001</v>
      </c>
    </row>
    <row r="188" spans="3:20" ht="18" customHeight="1" x14ac:dyDescent="0.2">
      <c r="C188" s="27" t="s">
        <v>304</v>
      </c>
      <c r="D188" s="28" t="s">
        <v>305</v>
      </c>
      <c r="E188" s="126">
        <v>135599742</v>
      </c>
      <c r="F188" s="156">
        <v>187950.4</v>
      </c>
      <c r="G188" s="126">
        <v>13345.8</v>
      </c>
      <c r="H188" s="156">
        <v>118304</v>
      </c>
      <c r="I188" s="126">
        <v>127487.2</v>
      </c>
      <c r="J188" s="156">
        <v>0</v>
      </c>
      <c r="K188" s="126">
        <v>321835.77</v>
      </c>
      <c r="L188" s="156">
        <v>0</v>
      </c>
      <c r="M188" s="126">
        <v>0</v>
      </c>
      <c r="N188" s="156">
        <v>0</v>
      </c>
      <c r="O188" s="126">
        <v>5204430.12</v>
      </c>
      <c r="P188" s="156">
        <v>1456738.5</v>
      </c>
      <c r="Q188" s="156">
        <v>0</v>
      </c>
      <c r="R188" s="199">
        <f t="shared" ref="R188:R191" si="87">SUM(F188:Q188)</f>
        <v>7430091.79</v>
      </c>
      <c r="S188" s="2"/>
      <c r="T188" s="10"/>
    </row>
    <row r="189" spans="3:20" s="3" customFormat="1" ht="28.5" customHeight="1" x14ac:dyDescent="0.2">
      <c r="C189" s="27" t="s">
        <v>306</v>
      </c>
      <c r="D189" s="28" t="s">
        <v>307</v>
      </c>
      <c r="E189" s="126">
        <v>3101000</v>
      </c>
      <c r="F189" s="156">
        <v>234500</v>
      </c>
      <c r="G189" s="126">
        <v>144160.18</v>
      </c>
      <c r="H189" s="156">
        <v>0</v>
      </c>
      <c r="I189" s="126">
        <v>130000</v>
      </c>
      <c r="J189" s="156">
        <v>0</v>
      </c>
      <c r="K189" s="126">
        <v>474903.03999999998</v>
      </c>
      <c r="L189" s="156">
        <v>7681543.6500000004</v>
      </c>
      <c r="M189" s="126">
        <v>241868.22</v>
      </c>
      <c r="N189" s="156">
        <v>2172344.2200000002</v>
      </c>
      <c r="O189" s="126">
        <v>123432.96000000001</v>
      </c>
      <c r="P189" s="156">
        <v>37804.959999999999</v>
      </c>
      <c r="Q189" s="156">
        <v>576080.91</v>
      </c>
      <c r="R189" s="199">
        <f t="shared" si="87"/>
        <v>11816638.140000001</v>
      </c>
    </row>
    <row r="190" spans="3:20" ht="18" customHeight="1" x14ac:dyDescent="0.2">
      <c r="C190" s="27" t="s">
        <v>308</v>
      </c>
      <c r="D190" s="28" t="s">
        <v>309</v>
      </c>
      <c r="E190" s="126">
        <v>200000</v>
      </c>
      <c r="F190" s="156">
        <v>0</v>
      </c>
      <c r="G190" s="126">
        <v>0</v>
      </c>
      <c r="H190" s="156">
        <v>0</v>
      </c>
      <c r="I190" s="126">
        <v>0</v>
      </c>
      <c r="J190" s="156">
        <v>0</v>
      </c>
      <c r="K190" s="126">
        <v>0</v>
      </c>
      <c r="L190" s="156">
        <v>58066.62</v>
      </c>
      <c r="M190" s="126">
        <v>0</v>
      </c>
      <c r="N190" s="156">
        <v>0</v>
      </c>
      <c r="O190" s="126">
        <v>0</v>
      </c>
      <c r="P190" s="156">
        <v>0</v>
      </c>
      <c r="Q190" s="156">
        <v>0</v>
      </c>
      <c r="R190" s="199">
        <f t="shared" si="87"/>
        <v>58066.62</v>
      </c>
    </row>
    <row r="191" spans="3:20" ht="18.75" customHeight="1" x14ac:dyDescent="0.2">
      <c r="C191" s="27" t="s">
        <v>310</v>
      </c>
      <c r="D191" s="28" t="s">
        <v>311</v>
      </c>
      <c r="E191" s="126">
        <v>200000</v>
      </c>
      <c r="F191" s="156">
        <v>0</v>
      </c>
      <c r="G191" s="126">
        <v>0</v>
      </c>
      <c r="H191" s="156">
        <v>0</v>
      </c>
      <c r="I191" s="126">
        <v>0</v>
      </c>
      <c r="J191" s="156">
        <v>0</v>
      </c>
      <c r="K191" s="126">
        <v>0</v>
      </c>
      <c r="L191" s="156">
        <v>0</v>
      </c>
      <c r="M191" s="126">
        <v>0</v>
      </c>
      <c r="N191" s="156">
        <v>0</v>
      </c>
      <c r="O191" s="126">
        <v>0</v>
      </c>
      <c r="P191" s="156">
        <v>0</v>
      </c>
      <c r="Q191" s="156">
        <v>0</v>
      </c>
      <c r="R191" s="199">
        <f t="shared" si="87"/>
        <v>0</v>
      </c>
    </row>
    <row r="192" spans="3:20" ht="25.5" customHeight="1" x14ac:dyDescent="0.2">
      <c r="C192" s="26">
        <v>262</v>
      </c>
      <c r="D192" s="88" t="s">
        <v>312</v>
      </c>
      <c r="E192" s="127">
        <f t="shared" ref="E192:R192" si="88">+E193+E194</f>
        <v>100000</v>
      </c>
      <c r="F192" s="154">
        <f t="shared" si="88"/>
        <v>0</v>
      </c>
      <c r="G192" s="127">
        <f t="shared" si="88"/>
        <v>0</v>
      </c>
      <c r="H192" s="154">
        <f t="shared" si="88"/>
        <v>0</v>
      </c>
      <c r="I192" s="127">
        <f t="shared" si="88"/>
        <v>0</v>
      </c>
      <c r="J192" s="154">
        <f t="shared" si="88"/>
        <v>0</v>
      </c>
      <c r="K192" s="127">
        <f t="shared" si="88"/>
        <v>0</v>
      </c>
      <c r="L192" s="154">
        <f t="shared" si="88"/>
        <v>0</v>
      </c>
      <c r="M192" s="127">
        <f t="shared" si="88"/>
        <v>0</v>
      </c>
      <c r="N192" s="154">
        <f t="shared" si="88"/>
        <v>0</v>
      </c>
      <c r="O192" s="127">
        <f t="shared" si="88"/>
        <v>0</v>
      </c>
      <c r="P192" s="154">
        <f>+P193+P194</f>
        <v>236106.2</v>
      </c>
      <c r="Q192" s="154">
        <f t="shared" si="88"/>
        <v>0</v>
      </c>
      <c r="R192" s="197">
        <f t="shared" si="88"/>
        <v>236106.2</v>
      </c>
    </row>
    <row r="193" spans="3:20" ht="18" customHeight="1" x14ac:dyDescent="0.2">
      <c r="C193" s="27" t="s">
        <v>313</v>
      </c>
      <c r="D193" s="28" t="s">
        <v>314</v>
      </c>
      <c r="E193" s="126">
        <v>50000</v>
      </c>
      <c r="F193" s="156">
        <v>0</v>
      </c>
      <c r="G193" s="126">
        <v>0</v>
      </c>
      <c r="H193" s="156">
        <v>0</v>
      </c>
      <c r="I193" s="126">
        <v>0</v>
      </c>
      <c r="J193" s="156">
        <v>0</v>
      </c>
      <c r="K193" s="126">
        <v>0</v>
      </c>
      <c r="L193" s="156">
        <v>0</v>
      </c>
      <c r="M193" s="126">
        <v>0</v>
      </c>
      <c r="N193" s="156">
        <v>0</v>
      </c>
      <c r="O193" s="126">
        <v>0</v>
      </c>
      <c r="P193" s="156">
        <v>236106.2</v>
      </c>
      <c r="Q193" s="156">
        <v>0</v>
      </c>
      <c r="R193" s="199">
        <f t="shared" ref="R193:R194" si="89">SUM(F193:Q193)</f>
        <v>236106.2</v>
      </c>
    </row>
    <row r="194" spans="3:20" ht="19.5" customHeight="1" x14ac:dyDescent="0.2">
      <c r="C194" s="27" t="s">
        <v>315</v>
      </c>
      <c r="D194" s="28" t="s">
        <v>316</v>
      </c>
      <c r="E194" s="126">
        <v>50000</v>
      </c>
      <c r="F194" s="156">
        <v>0</v>
      </c>
      <c r="G194" s="126">
        <v>0</v>
      </c>
      <c r="H194" s="156">
        <v>0</v>
      </c>
      <c r="I194" s="126">
        <v>0</v>
      </c>
      <c r="J194" s="156">
        <v>0</v>
      </c>
      <c r="K194" s="126">
        <v>0</v>
      </c>
      <c r="L194" s="156">
        <v>0</v>
      </c>
      <c r="M194" s="126">
        <v>0</v>
      </c>
      <c r="N194" s="156">
        <v>0</v>
      </c>
      <c r="O194" s="126">
        <v>0</v>
      </c>
      <c r="P194" s="156">
        <v>0</v>
      </c>
      <c r="Q194" s="156">
        <v>0</v>
      </c>
      <c r="R194" s="199">
        <f t="shared" si="89"/>
        <v>0</v>
      </c>
    </row>
    <row r="195" spans="3:20" ht="25.5" customHeight="1" x14ac:dyDescent="0.2">
      <c r="C195" s="97">
        <v>264</v>
      </c>
      <c r="D195" s="80" t="s">
        <v>317</v>
      </c>
      <c r="E195" s="142">
        <f t="shared" ref="E195:R195" si="90">+E196+E197</f>
        <v>500000</v>
      </c>
      <c r="F195" s="160">
        <f t="shared" si="90"/>
        <v>0</v>
      </c>
      <c r="G195" s="142">
        <f t="shared" si="90"/>
        <v>0</v>
      </c>
      <c r="H195" s="160">
        <f t="shared" si="90"/>
        <v>0</v>
      </c>
      <c r="I195" s="142">
        <f t="shared" si="90"/>
        <v>0</v>
      </c>
      <c r="J195" s="160">
        <f t="shared" si="90"/>
        <v>0</v>
      </c>
      <c r="K195" s="142">
        <f t="shared" si="90"/>
        <v>0</v>
      </c>
      <c r="L195" s="160">
        <f t="shared" si="90"/>
        <v>0</v>
      </c>
      <c r="M195" s="142">
        <f t="shared" si="90"/>
        <v>0</v>
      </c>
      <c r="N195" s="160">
        <f t="shared" si="90"/>
        <v>0</v>
      </c>
      <c r="O195" s="142">
        <f t="shared" si="90"/>
        <v>0</v>
      </c>
      <c r="P195" s="160">
        <f t="shared" si="90"/>
        <v>0</v>
      </c>
      <c r="Q195" s="160">
        <f t="shared" si="90"/>
        <v>0</v>
      </c>
      <c r="R195" s="202">
        <f t="shared" si="90"/>
        <v>0</v>
      </c>
    </row>
    <row r="196" spans="3:20" ht="18.75" customHeight="1" x14ac:dyDescent="0.2">
      <c r="C196" s="27" t="s">
        <v>318</v>
      </c>
      <c r="D196" s="82" t="s">
        <v>319</v>
      </c>
      <c r="E196" s="126">
        <v>400000</v>
      </c>
      <c r="F196" s="156">
        <v>0</v>
      </c>
      <c r="G196" s="126">
        <v>0</v>
      </c>
      <c r="H196" s="156">
        <v>0</v>
      </c>
      <c r="I196" s="126">
        <v>0</v>
      </c>
      <c r="J196" s="156">
        <v>0</v>
      </c>
      <c r="K196" s="126">
        <v>0</v>
      </c>
      <c r="L196" s="156">
        <v>0</v>
      </c>
      <c r="M196" s="126">
        <v>0</v>
      </c>
      <c r="N196" s="156">
        <v>0</v>
      </c>
      <c r="O196" s="126">
        <v>0</v>
      </c>
      <c r="P196" s="156">
        <v>0</v>
      </c>
      <c r="Q196" s="156">
        <v>0</v>
      </c>
      <c r="R196" s="199">
        <f t="shared" ref="R196:R197" si="91">SUM(F196:Q196)</f>
        <v>0</v>
      </c>
    </row>
    <row r="197" spans="3:20" ht="16.5" customHeight="1" x14ac:dyDescent="0.2">
      <c r="C197" s="34" t="s">
        <v>320</v>
      </c>
      <c r="D197" s="98" t="s">
        <v>321</v>
      </c>
      <c r="E197" s="126">
        <v>100000</v>
      </c>
      <c r="F197" s="156">
        <v>0</v>
      </c>
      <c r="G197" s="126">
        <v>0</v>
      </c>
      <c r="H197" s="156">
        <v>0</v>
      </c>
      <c r="I197" s="126">
        <v>0</v>
      </c>
      <c r="J197" s="156">
        <v>0</v>
      </c>
      <c r="K197" s="126">
        <v>0</v>
      </c>
      <c r="L197" s="156">
        <v>0</v>
      </c>
      <c r="M197" s="126">
        <v>0</v>
      </c>
      <c r="N197" s="156">
        <v>0</v>
      </c>
      <c r="O197" s="126">
        <v>0</v>
      </c>
      <c r="P197" s="156">
        <v>0</v>
      </c>
      <c r="Q197" s="156">
        <v>0</v>
      </c>
      <c r="R197" s="199">
        <f t="shared" si="91"/>
        <v>0</v>
      </c>
    </row>
    <row r="198" spans="3:20" ht="12.75" customHeight="1" x14ac:dyDescent="0.2">
      <c r="C198" s="26">
        <v>265</v>
      </c>
      <c r="D198" s="88" t="s">
        <v>322</v>
      </c>
      <c r="E198" s="127">
        <f t="shared" ref="E198:R198" si="92">+E199+E200</f>
        <v>1000000</v>
      </c>
      <c r="F198" s="154">
        <f t="shared" si="92"/>
        <v>0</v>
      </c>
      <c r="G198" s="127">
        <f t="shared" si="92"/>
        <v>0</v>
      </c>
      <c r="H198" s="154">
        <f t="shared" si="92"/>
        <v>0</v>
      </c>
      <c r="I198" s="127">
        <f t="shared" si="92"/>
        <v>1567777.05</v>
      </c>
      <c r="J198" s="154">
        <f t="shared" si="92"/>
        <v>35010</v>
      </c>
      <c r="K198" s="127">
        <f t="shared" si="92"/>
        <v>990</v>
      </c>
      <c r="L198" s="154">
        <f t="shared" si="92"/>
        <v>0</v>
      </c>
      <c r="M198" s="127">
        <f t="shared" si="92"/>
        <v>54856.81</v>
      </c>
      <c r="N198" s="154">
        <f t="shared" si="92"/>
        <v>0</v>
      </c>
      <c r="O198" s="127">
        <f t="shared" si="92"/>
        <v>704460</v>
      </c>
      <c r="P198" s="154">
        <f t="shared" si="92"/>
        <v>0</v>
      </c>
      <c r="Q198" s="154">
        <f t="shared" si="92"/>
        <v>0</v>
      </c>
      <c r="R198" s="197">
        <f t="shared" si="92"/>
        <v>2363093.86</v>
      </c>
    </row>
    <row r="199" spans="3:20" s="3" customFormat="1" ht="20.25" customHeight="1" x14ac:dyDescent="0.2">
      <c r="C199" s="34" t="s">
        <v>323</v>
      </c>
      <c r="D199" s="35" t="s">
        <v>324</v>
      </c>
      <c r="E199" s="126">
        <v>500000</v>
      </c>
      <c r="F199" s="156">
        <v>0</v>
      </c>
      <c r="G199" s="126">
        <v>0</v>
      </c>
      <c r="H199" s="156">
        <v>0</v>
      </c>
      <c r="I199" s="126">
        <v>1567777.05</v>
      </c>
      <c r="J199" s="156">
        <v>35010</v>
      </c>
      <c r="K199" s="126">
        <v>990</v>
      </c>
      <c r="L199" s="156">
        <v>0</v>
      </c>
      <c r="M199" s="126">
        <v>0</v>
      </c>
      <c r="N199" s="156">
        <v>0</v>
      </c>
      <c r="O199" s="126">
        <v>0</v>
      </c>
      <c r="P199" s="156">
        <v>0</v>
      </c>
      <c r="Q199" s="156">
        <v>0</v>
      </c>
      <c r="R199" s="199">
        <f t="shared" ref="R199:R200" si="93">SUM(F199:Q199)</f>
        <v>1603777.05</v>
      </c>
    </row>
    <row r="200" spans="3:20" ht="30" customHeight="1" x14ac:dyDescent="0.2">
      <c r="C200" s="34" t="s">
        <v>325</v>
      </c>
      <c r="D200" s="35" t="s">
        <v>326</v>
      </c>
      <c r="E200" s="126">
        <v>500000</v>
      </c>
      <c r="F200" s="156">
        <v>0</v>
      </c>
      <c r="G200" s="126">
        <v>0</v>
      </c>
      <c r="H200" s="156">
        <v>0</v>
      </c>
      <c r="I200" s="126">
        <v>0</v>
      </c>
      <c r="J200" s="156">
        <v>0</v>
      </c>
      <c r="K200" s="126">
        <v>0</v>
      </c>
      <c r="L200" s="156">
        <v>0</v>
      </c>
      <c r="M200" s="126">
        <v>54856.81</v>
      </c>
      <c r="N200" s="156">
        <v>0</v>
      </c>
      <c r="O200" s="126">
        <v>704460</v>
      </c>
      <c r="P200" s="156">
        <v>0</v>
      </c>
      <c r="Q200" s="156">
        <v>0</v>
      </c>
      <c r="R200" s="199">
        <f t="shared" si="93"/>
        <v>759316.81</v>
      </c>
      <c r="T200" s="25"/>
    </row>
    <row r="201" spans="3:20" ht="18.75" customHeight="1" x14ac:dyDescent="0.2">
      <c r="C201" s="26">
        <v>268</v>
      </c>
      <c r="D201" s="88" t="s">
        <v>327</v>
      </c>
      <c r="E201" s="127">
        <f t="shared" ref="E201:R201" si="94">+E202</f>
        <v>4000000</v>
      </c>
      <c r="F201" s="154">
        <f t="shared" si="94"/>
        <v>0</v>
      </c>
      <c r="G201" s="127">
        <f t="shared" si="94"/>
        <v>0</v>
      </c>
      <c r="H201" s="154">
        <f t="shared" si="94"/>
        <v>0</v>
      </c>
      <c r="I201" s="127">
        <f t="shared" si="94"/>
        <v>0</v>
      </c>
      <c r="J201" s="154">
        <f t="shared" si="94"/>
        <v>0</v>
      </c>
      <c r="K201" s="127">
        <f t="shared" si="94"/>
        <v>0</v>
      </c>
      <c r="L201" s="154">
        <f t="shared" si="94"/>
        <v>0</v>
      </c>
      <c r="M201" s="127">
        <f t="shared" si="94"/>
        <v>0</v>
      </c>
      <c r="N201" s="154">
        <f t="shared" si="94"/>
        <v>0</v>
      </c>
      <c r="O201" s="127">
        <f t="shared" si="94"/>
        <v>0</v>
      </c>
      <c r="P201" s="154">
        <f t="shared" si="94"/>
        <v>0</v>
      </c>
      <c r="Q201" s="154">
        <f t="shared" si="94"/>
        <v>0</v>
      </c>
      <c r="R201" s="197">
        <f t="shared" si="94"/>
        <v>0</v>
      </c>
    </row>
    <row r="202" spans="3:20" ht="18.75" customHeight="1" x14ac:dyDescent="0.2">
      <c r="C202" s="34" t="s">
        <v>328</v>
      </c>
      <c r="D202" s="35" t="s">
        <v>329</v>
      </c>
      <c r="E202" s="126">
        <v>4000000</v>
      </c>
      <c r="F202" s="156">
        <v>0</v>
      </c>
      <c r="G202" s="126">
        <v>0</v>
      </c>
      <c r="H202" s="156">
        <v>0</v>
      </c>
      <c r="I202" s="126">
        <v>0</v>
      </c>
      <c r="J202" s="156">
        <v>0</v>
      </c>
      <c r="K202" s="126">
        <v>0</v>
      </c>
      <c r="L202" s="156">
        <v>0</v>
      </c>
      <c r="M202" s="126">
        <v>0</v>
      </c>
      <c r="N202" s="156">
        <v>0</v>
      </c>
      <c r="O202" s="126">
        <v>0</v>
      </c>
      <c r="P202" s="156">
        <v>0</v>
      </c>
      <c r="Q202" s="156">
        <v>0</v>
      </c>
      <c r="R202" s="199">
        <f t="shared" ref="R202" si="95">SUM(F202:Q202)</f>
        <v>0</v>
      </c>
    </row>
    <row r="203" spans="3:20" ht="22.5" customHeight="1" x14ac:dyDescent="0.2">
      <c r="C203" s="61" t="s">
        <v>330</v>
      </c>
      <c r="D203" s="99" t="s">
        <v>331</v>
      </c>
      <c r="E203" s="143">
        <f t="shared" ref="E203:R203" si="96">+E204+E214</f>
        <v>6305000</v>
      </c>
      <c r="F203" s="161">
        <f t="shared" si="96"/>
        <v>387523.82</v>
      </c>
      <c r="G203" s="143">
        <f t="shared" si="96"/>
        <v>387523.82</v>
      </c>
      <c r="H203" s="161">
        <f t="shared" si="96"/>
        <v>252921.02</v>
      </c>
      <c r="I203" s="143">
        <f t="shared" si="96"/>
        <v>253125.38</v>
      </c>
      <c r="J203" s="161">
        <f t="shared" si="96"/>
        <v>397714.72</v>
      </c>
      <c r="K203" s="143">
        <f t="shared" si="96"/>
        <v>328271.87</v>
      </c>
      <c r="L203" s="161">
        <f t="shared" si="96"/>
        <v>427157.58</v>
      </c>
      <c r="M203" s="143">
        <f t="shared" si="96"/>
        <v>377714.72</v>
      </c>
      <c r="N203" s="161">
        <f t="shared" si="96"/>
        <v>395611.99</v>
      </c>
      <c r="O203" s="143">
        <f t="shared" si="96"/>
        <v>387830.36</v>
      </c>
      <c r="P203" s="161">
        <f>+P204+P214</f>
        <v>337130.48</v>
      </c>
      <c r="Q203" s="161">
        <f t="shared" si="96"/>
        <v>724122.99</v>
      </c>
      <c r="R203" s="203">
        <f t="shared" si="96"/>
        <v>4656648.75</v>
      </c>
    </row>
    <row r="204" spans="3:20" ht="22.5" customHeight="1" x14ac:dyDescent="0.2">
      <c r="C204" s="63">
        <v>21</v>
      </c>
      <c r="D204" s="100" t="s">
        <v>17</v>
      </c>
      <c r="E204" s="138">
        <f t="shared" ref="E204:R204" si="97">+E205+E210</f>
        <v>5370000</v>
      </c>
      <c r="F204" s="153">
        <f t="shared" si="97"/>
        <v>387523.82</v>
      </c>
      <c r="G204" s="138">
        <f t="shared" si="97"/>
        <v>387523.82</v>
      </c>
      <c r="H204" s="153">
        <f t="shared" si="97"/>
        <v>252921.02</v>
      </c>
      <c r="I204" s="138">
        <f t="shared" si="97"/>
        <v>253125.38</v>
      </c>
      <c r="J204" s="153">
        <f t="shared" si="97"/>
        <v>377714.72</v>
      </c>
      <c r="K204" s="138">
        <f t="shared" si="97"/>
        <v>328271.87</v>
      </c>
      <c r="L204" s="153">
        <f t="shared" si="97"/>
        <v>427157.58</v>
      </c>
      <c r="M204" s="138">
        <f t="shared" si="97"/>
        <v>377714.72</v>
      </c>
      <c r="N204" s="153">
        <f t="shared" si="97"/>
        <v>395611.99</v>
      </c>
      <c r="O204" s="138">
        <f t="shared" si="97"/>
        <v>387830.36</v>
      </c>
      <c r="P204" s="153">
        <f>+P205+P210</f>
        <v>337130.48</v>
      </c>
      <c r="Q204" s="153">
        <f t="shared" si="97"/>
        <v>719622.99</v>
      </c>
      <c r="R204" s="196">
        <f t="shared" si="97"/>
        <v>4632148.75</v>
      </c>
    </row>
    <row r="205" spans="3:20" ht="22.5" customHeight="1" x14ac:dyDescent="0.2">
      <c r="C205" s="65" t="s">
        <v>332</v>
      </c>
      <c r="D205" s="101" t="s">
        <v>18</v>
      </c>
      <c r="E205" s="127">
        <f t="shared" ref="E205:R205" si="98">+E206+E208</f>
        <v>4700000</v>
      </c>
      <c r="F205" s="154">
        <f t="shared" si="98"/>
        <v>337130.48</v>
      </c>
      <c r="G205" s="127">
        <f t="shared" si="98"/>
        <v>337130.48</v>
      </c>
      <c r="H205" s="154">
        <f t="shared" si="98"/>
        <v>220000</v>
      </c>
      <c r="I205" s="127">
        <f t="shared" si="98"/>
        <v>220000</v>
      </c>
      <c r="J205" s="154">
        <f t="shared" si="98"/>
        <v>328271.87</v>
      </c>
      <c r="K205" s="127">
        <f t="shared" si="98"/>
        <v>328271.87</v>
      </c>
      <c r="L205" s="154">
        <f t="shared" si="98"/>
        <v>328271.87</v>
      </c>
      <c r="M205" s="127">
        <f t="shared" si="98"/>
        <v>328271.87</v>
      </c>
      <c r="N205" s="154">
        <f t="shared" si="98"/>
        <v>343945.11</v>
      </c>
      <c r="O205" s="127">
        <f t="shared" si="98"/>
        <v>337130.48</v>
      </c>
      <c r="P205" s="154">
        <f>+P206+P208</f>
        <v>337130.48</v>
      </c>
      <c r="Q205" s="154">
        <f t="shared" si="98"/>
        <v>668923.11</v>
      </c>
      <c r="R205" s="197">
        <f t="shared" si="98"/>
        <v>4114477.62</v>
      </c>
      <c r="S205" s="10"/>
    </row>
    <row r="206" spans="3:20" ht="22.5" customHeight="1" x14ac:dyDescent="0.2">
      <c r="C206" s="67" t="s">
        <v>333</v>
      </c>
      <c r="D206" s="74" t="s">
        <v>19</v>
      </c>
      <c r="E206" s="14">
        <f t="shared" ref="E206:R206" si="99">+E207</f>
        <v>4200000</v>
      </c>
      <c r="F206" s="155">
        <f t="shared" si="99"/>
        <v>337130.48</v>
      </c>
      <c r="G206" s="14">
        <f t="shared" si="99"/>
        <v>337130.48</v>
      </c>
      <c r="H206" s="155">
        <f t="shared" si="99"/>
        <v>220000</v>
      </c>
      <c r="I206" s="14">
        <f t="shared" si="99"/>
        <v>220000</v>
      </c>
      <c r="J206" s="155">
        <f t="shared" si="99"/>
        <v>328271.87</v>
      </c>
      <c r="K206" s="14">
        <f t="shared" si="99"/>
        <v>328271.87</v>
      </c>
      <c r="L206" s="155">
        <f t="shared" si="99"/>
        <v>328271.87</v>
      </c>
      <c r="M206" s="14">
        <f t="shared" si="99"/>
        <v>328271.87</v>
      </c>
      <c r="N206" s="155">
        <f t="shared" si="99"/>
        <v>343945.11</v>
      </c>
      <c r="O206" s="14">
        <f t="shared" si="99"/>
        <v>337130.48</v>
      </c>
      <c r="P206" s="155">
        <f>+P207</f>
        <v>337130.48</v>
      </c>
      <c r="Q206" s="155">
        <f t="shared" si="99"/>
        <v>337130.48</v>
      </c>
      <c r="R206" s="198">
        <f t="shared" si="99"/>
        <v>3782684.99</v>
      </c>
    </row>
    <row r="207" spans="3:20" ht="22.5" customHeight="1" x14ac:dyDescent="0.2">
      <c r="C207" s="69" t="s">
        <v>20</v>
      </c>
      <c r="D207" s="102" t="s">
        <v>21</v>
      </c>
      <c r="E207" s="126">
        <v>4200000</v>
      </c>
      <c r="F207" s="156">
        <v>337130.48</v>
      </c>
      <c r="G207" s="126">
        <v>337130.48</v>
      </c>
      <c r="H207" s="156">
        <v>220000</v>
      </c>
      <c r="I207" s="126">
        <v>220000</v>
      </c>
      <c r="J207" s="156">
        <v>328271.87</v>
      </c>
      <c r="K207" s="126">
        <v>328271.87</v>
      </c>
      <c r="L207" s="156">
        <v>328271.87</v>
      </c>
      <c r="M207" s="188">
        <v>328271.87</v>
      </c>
      <c r="N207" s="174">
        <v>343945.11</v>
      </c>
      <c r="O207" s="188">
        <v>337130.48</v>
      </c>
      <c r="P207" s="174">
        <v>337130.48</v>
      </c>
      <c r="Q207" s="174">
        <v>337130.48</v>
      </c>
      <c r="R207" s="199">
        <f t="shared" ref="R207" si="100">SUM(F207:Q207)</f>
        <v>3782684.99</v>
      </c>
    </row>
    <row r="208" spans="3:20" ht="22.5" customHeight="1" x14ac:dyDescent="0.2">
      <c r="C208" s="67">
        <v>2114</v>
      </c>
      <c r="D208" s="68" t="s">
        <v>29</v>
      </c>
      <c r="E208" s="14">
        <f t="shared" ref="E208:R208" si="101">+E209</f>
        <v>500000</v>
      </c>
      <c r="F208" s="155">
        <f t="shared" si="101"/>
        <v>0</v>
      </c>
      <c r="G208" s="14">
        <f t="shared" si="101"/>
        <v>0</v>
      </c>
      <c r="H208" s="155">
        <f t="shared" si="101"/>
        <v>0</v>
      </c>
      <c r="I208" s="14">
        <f t="shared" si="101"/>
        <v>0</v>
      </c>
      <c r="J208" s="155">
        <f t="shared" si="101"/>
        <v>0</v>
      </c>
      <c r="K208" s="14">
        <f t="shared" si="101"/>
        <v>0</v>
      </c>
      <c r="L208" s="155">
        <f t="shared" si="101"/>
        <v>0</v>
      </c>
      <c r="M208" s="14">
        <f t="shared" si="101"/>
        <v>0</v>
      </c>
      <c r="N208" s="155">
        <f t="shared" si="101"/>
        <v>0</v>
      </c>
      <c r="O208" s="14">
        <f t="shared" si="101"/>
        <v>0</v>
      </c>
      <c r="P208" s="155">
        <f t="shared" si="101"/>
        <v>0</v>
      </c>
      <c r="Q208" s="155">
        <f t="shared" si="101"/>
        <v>331792.63</v>
      </c>
      <c r="R208" s="198">
        <f t="shared" si="101"/>
        <v>331792.63</v>
      </c>
    </row>
    <row r="209" spans="3:19" ht="15.75" customHeight="1" x14ac:dyDescent="0.2">
      <c r="C209" s="69" t="s">
        <v>30</v>
      </c>
      <c r="D209" s="70" t="s">
        <v>31</v>
      </c>
      <c r="E209" s="126">
        <v>500000</v>
      </c>
      <c r="F209" s="156">
        <v>0</v>
      </c>
      <c r="G209" s="126">
        <v>0</v>
      </c>
      <c r="H209" s="156">
        <v>0</v>
      </c>
      <c r="I209" s="126">
        <v>0</v>
      </c>
      <c r="J209" s="156">
        <v>0</v>
      </c>
      <c r="K209" s="126">
        <v>0</v>
      </c>
      <c r="L209" s="156">
        <v>0</v>
      </c>
      <c r="M209" s="126">
        <v>0</v>
      </c>
      <c r="N209" s="156">
        <v>0</v>
      </c>
      <c r="O209" s="126">
        <v>0</v>
      </c>
      <c r="P209" s="156">
        <v>0</v>
      </c>
      <c r="Q209" s="156">
        <v>331792.63</v>
      </c>
      <c r="R209" s="199">
        <f t="shared" ref="R209" si="102">SUM(F209:Q209)</f>
        <v>331792.63</v>
      </c>
    </row>
    <row r="210" spans="3:19" ht="22.5" customHeight="1" x14ac:dyDescent="0.2">
      <c r="C210" s="26">
        <v>215</v>
      </c>
      <c r="D210" s="80" t="s">
        <v>66</v>
      </c>
      <c r="E210" s="127">
        <f t="shared" ref="E210:R210" si="103">SUM(E211:E213)</f>
        <v>670000</v>
      </c>
      <c r="F210" s="154">
        <f t="shared" si="103"/>
        <v>50393.34</v>
      </c>
      <c r="G210" s="127">
        <f t="shared" si="103"/>
        <v>50393.34</v>
      </c>
      <c r="H210" s="154">
        <f t="shared" si="103"/>
        <v>32921.019999999997</v>
      </c>
      <c r="I210" s="127">
        <f t="shared" si="103"/>
        <v>33125.379999999997</v>
      </c>
      <c r="J210" s="154">
        <f t="shared" si="103"/>
        <v>49442.85</v>
      </c>
      <c r="K210" s="127">
        <f t="shared" si="103"/>
        <v>0</v>
      </c>
      <c r="L210" s="154">
        <f t="shared" si="103"/>
        <v>98885.71</v>
      </c>
      <c r="M210" s="127">
        <f t="shared" si="103"/>
        <v>49442.85</v>
      </c>
      <c r="N210" s="154">
        <f t="shared" si="103"/>
        <v>51666.879999999997</v>
      </c>
      <c r="O210" s="127">
        <f t="shared" si="103"/>
        <v>50699.88</v>
      </c>
      <c r="P210" s="154">
        <f>SUM(P211:P213)</f>
        <v>0</v>
      </c>
      <c r="Q210" s="154">
        <f t="shared" si="103"/>
        <v>50699.88</v>
      </c>
      <c r="R210" s="197">
        <f t="shared" si="103"/>
        <v>517671.13</v>
      </c>
    </row>
    <row r="211" spans="3:19" ht="22.5" customHeight="1" x14ac:dyDescent="0.2">
      <c r="C211" s="27" t="s">
        <v>67</v>
      </c>
      <c r="D211" s="31" t="s">
        <v>68</v>
      </c>
      <c r="E211" s="126">
        <v>300000</v>
      </c>
      <c r="F211" s="156">
        <v>23902.55</v>
      </c>
      <c r="G211" s="126">
        <v>23902.55</v>
      </c>
      <c r="H211" s="156">
        <v>15598</v>
      </c>
      <c r="I211" s="126">
        <v>15598</v>
      </c>
      <c r="J211" s="156">
        <v>23274.48</v>
      </c>
      <c r="K211" s="126">
        <v>0</v>
      </c>
      <c r="L211" s="174">
        <v>46548.95</v>
      </c>
      <c r="M211" s="188">
        <v>23274.48</v>
      </c>
      <c r="N211" s="174">
        <v>24385.71</v>
      </c>
      <c r="O211" s="188">
        <v>23902.55</v>
      </c>
      <c r="P211" s="156">
        <v>0</v>
      </c>
      <c r="Q211" s="174">
        <v>23902.55</v>
      </c>
      <c r="R211" s="199">
        <f t="shared" ref="R211:R213" si="104">SUM(F211:Q211)</f>
        <v>244289.82</v>
      </c>
    </row>
    <row r="212" spans="3:19" ht="22.5" customHeight="1" x14ac:dyDescent="0.2">
      <c r="C212" s="27" t="s">
        <v>69</v>
      </c>
      <c r="D212" s="31" t="s">
        <v>70</v>
      </c>
      <c r="E212" s="126">
        <v>320000</v>
      </c>
      <c r="F212" s="156">
        <v>23936.26</v>
      </c>
      <c r="G212" s="126">
        <v>23936.26</v>
      </c>
      <c r="H212" s="156">
        <v>15620</v>
      </c>
      <c r="I212" s="126">
        <v>15620</v>
      </c>
      <c r="J212" s="156">
        <v>23307.3</v>
      </c>
      <c r="K212" s="126">
        <v>0</v>
      </c>
      <c r="L212" s="174">
        <v>46614.61</v>
      </c>
      <c r="M212" s="188">
        <v>23307.3</v>
      </c>
      <c r="N212" s="174">
        <v>24420.1</v>
      </c>
      <c r="O212" s="188">
        <v>23936.26</v>
      </c>
      <c r="P212" s="156">
        <v>0</v>
      </c>
      <c r="Q212" s="174">
        <v>23936.26</v>
      </c>
      <c r="R212" s="199">
        <f t="shared" si="104"/>
        <v>244634.35</v>
      </c>
    </row>
    <row r="213" spans="3:19" ht="22.5" customHeight="1" x14ac:dyDescent="0.2">
      <c r="C213" s="27" t="s">
        <v>71</v>
      </c>
      <c r="D213" s="31" t="s">
        <v>72</v>
      </c>
      <c r="E213" s="126">
        <v>50000</v>
      </c>
      <c r="F213" s="156">
        <v>2554.5300000000002</v>
      </c>
      <c r="G213" s="126">
        <v>2554.5300000000002</v>
      </c>
      <c r="H213" s="156">
        <v>1703.02</v>
      </c>
      <c r="I213" s="126">
        <v>1907.38</v>
      </c>
      <c r="J213" s="156">
        <v>2861.07</v>
      </c>
      <c r="K213" s="126">
        <v>0</v>
      </c>
      <c r="L213" s="174">
        <v>5722.15</v>
      </c>
      <c r="M213" s="188">
        <v>2861.07</v>
      </c>
      <c r="N213" s="174">
        <v>2861.07</v>
      </c>
      <c r="O213" s="188">
        <v>2861.07</v>
      </c>
      <c r="P213" s="156">
        <v>0</v>
      </c>
      <c r="Q213" s="174">
        <v>2861.07</v>
      </c>
      <c r="R213" s="199">
        <f t="shared" si="104"/>
        <v>28746.959999999999</v>
      </c>
    </row>
    <row r="214" spans="3:19" ht="22.5" customHeight="1" x14ac:dyDescent="0.2">
      <c r="C214" s="83">
        <v>22</v>
      </c>
      <c r="D214" s="84" t="s">
        <v>75</v>
      </c>
      <c r="E214" s="138">
        <f t="shared" ref="E214:R214" si="105">+E215+E218</f>
        <v>935000</v>
      </c>
      <c r="F214" s="153">
        <f t="shared" si="105"/>
        <v>0</v>
      </c>
      <c r="G214" s="138">
        <f t="shared" si="105"/>
        <v>0</v>
      </c>
      <c r="H214" s="153">
        <f t="shared" si="105"/>
        <v>0</v>
      </c>
      <c r="I214" s="138">
        <f t="shared" si="105"/>
        <v>0</v>
      </c>
      <c r="J214" s="153">
        <f t="shared" si="105"/>
        <v>20000</v>
      </c>
      <c r="K214" s="138">
        <f t="shared" si="105"/>
        <v>0</v>
      </c>
      <c r="L214" s="153">
        <f t="shared" si="105"/>
        <v>0</v>
      </c>
      <c r="M214" s="138">
        <f t="shared" si="105"/>
        <v>0</v>
      </c>
      <c r="N214" s="153">
        <f t="shared" si="105"/>
        <v>0</v>
      </c>
      <c r="O214" s="138">
        <f t="shared" si="105"/>
        <v>0</v>
      </c>
      <c r="P214" s="153">
        <f>+P215+P218</f>
        <v>0</v>
      </c>
      <c r="Q214" s="153">
        <f t="shared" si="105"/>
        <v>4500</v>
      </c>
      <c r="R214" s="196">
        <f t="shared" si="105"/>
        <v>24500</v>
      </c>
    </row>
    <row r="215" spans="3:19" ht="22.5" customHeight="1" x14ac:dyDescent="0.2">
      <c r="C215" s="26">
        <v>222</v>
      </c>
      <c r="D215" s="85" t="s">
        <v>93</v>
      </c>
      <c r="E215" s="127">
        <f>SUM(E216:E217)</f>
        <v>435000</v>
      </c>
      <c r="F215" s="154">
        <f t="shared" ref="F215:R215" si="106">SUM(F216:F217)</f>
        <v>0</v>
      </c>
      <c r="G215" s="127">
        <f t="shared" si="106"/>
        <v>0</v>
      </c>
      <c r="H215" s="154">
        <f t="shared" si="106"/>
        <v>0</v>
      </c>
      <c r="I215" s="127">
        <f t="shared" si="106"/>
        <v>0</v>
      </c>
      <c r="J215" s="154">
        <f t="shared" si="106"/>
        <v>0</v>
      </c>
      <c r="K215" s="127">
        <f t="shared" si="106"/>
        <v>0</v>
      </c>
      <c r="L215" s="154">
        <f t="shared" si="106"/>
        <v>0</v>
      </c>
      <c r="M215" s="127">
        <f t="shared" si="106"/>
        <v>0</v>
      </c>
      <c r="N215" s="154">
        <f t="shared" si="106"/>
        <v>0</v>
      </c>
      <c r="O215" s="127">
        <f t="shared" si="106"/>
        <v>0</v>
      </c>
      <c r="P215" s="154">
        <f>SUM(P216:P217)</f>
        <v>0</v>
      </c>
      <c r="Q215" s="154">
        <f t="shared" si="106"/>
        <v>0</v>
      </c>
      <c r="R215" s="197">
        <f t="shared" si="106"/>
        <v>0</v>
      </c>
    </row>
    <row r="216" spans="3:19" ht="22.5" customHeight="1" x14ac:dyDescent="0.2">
      <c r="C216" s="34" t="s">
        <v>94</v>
      </c>
      <c r="D216" s="31" t="s">
        <v>95</v>
      </c>
      <c r="E216" s="126">
        <v>217500</v>
      </c>
      <c r="F216" s="156">
        <v>0</v>
      </c>
      <c r="G216" s="126">
        <v>0</v>
      </c>
      <c r="H216" s="156">
        <v>0</v>
      </c>
      <c r="I216" s="126">
        <v>0</v>
      </c>
      <c r="J216" s="156">
        <v>0</v>
      </c>
      <c r="K216" s="126">
        <v>0</v>
      </c>
      <c r="L216" s="156">
        <v>0</v>
      </c>
      <c r="M216" s="126">
        <v>0</v>
      </c>
      <c r="N216" s="156">
        <v>0</v>
      </c>
      <c r="O216" s="126">
        <v>0</v>
      </c>
      <c r="P216" s="156">
        <v>0</v>
      </c>
      <c r="Q216" s="156">
        <v>0</v>
      </c>
      <c r="R216" s="199">
        <f t="shared" ref="R216:R217" si="107">SUM(F216:Q216)</f>
        <v>0</v>
      </c>
    </row>
    <row r="217" spans="3:19" ht="22.5" customHeight="1" x14ac:dyDescent="0.2">
      <c r="C217" s="34" t="s">
        <v>96</v>
      </c>
      <c r="D217" s="31" t="s">
        <v>97</v>
      </c>
      <c r="E217" s="126">
        <v>217500</v>
      </c>
      <c r="F217" s="156">
        <v>0</v>
      </c>
      <c r="G217" s="126">
        <v>0</v>
      </c>
      <c r="H217" s="156">
        <v>0</v>
      </c>
      <c r="I217" s="126">
        <v>0</v>
      </c>
      <c r="J217" s="156">
        <v>0</v>
      </c>
      <c r="K217" s="126">
        <v>0</v>
      </c>
      <c r="L217" s="156">
        <v>0</v>
      </c>
      <c r="M217" s="126">
        <v>0</v>
      </c>
      <c r="N217" s="156">
        <v>0</v>
      </c>
      <c r="O217" s="126">
        <v>0</v>
      </c>
      <c r="P217" s="156">
        <v>0</v>
      </c>
      <c r="Q217" s="156">
        <v>0</v>
      </c>
      <c r="R217" s="199">
        <f t="shared" si="107"/>
        <v>0</v>
      </c>
    </row>
    <row r="218" spans="3:19" ht="22.5" customHeight="1" x14ac:dyDescent="0.2">
      <c r="C218" s="26">
        <v>228</v>
      </c>
      <c r="D218" s="85" t="s">
        <v>334</v>
      </c>
      <c r="E218" s="127">
        <f>+E219+E220</f>
        <v>500000</v>
      </c>
      <c r="F218" s="154">
        <f t="shared" ref="F218:R218" si="108">+F219+F220</f>
        <v>0</v>
      </c>
      <c r="G218" s="127">
        <f t="shared" si="108"/>
        <v>0</v>
      </c>
      <c r="H218" s="154">
        <f t="shared" si="108"/>
        <v>0</v>
      </c>
      <c r="I218" s="127">
        <f t="shared" si="108"/>
        <v>0</v>
      </c>
      <c r="J218" s="154">
        <f t="shared" si="108"/>
        <v>20000</v>
      </c>
      <c r="K218" s="127">
        <f t="shared" si="108"/>
        <v>0</v>
      </c>
      <c r="L218" s="154">
        <f t="shared" si="108"/>
        <v>0</v>
      </c>
      <c r="M218" s="127">
        <f t="shared" si="108"/>
        <v>0</v>
      </c>
      <c r="N218" s="154">
        <f t="shared" si="108"/>
        <v>0</v>
      </c>
      <c r="O218" s="127">
        <f t="shared" si="108"/>
        <v>0</v>
      </c>
      <c r="P218" s="154">
        <f>+P219+P220</f>
        <v>0</v>
      </c>
      <c r="Q218" s="154">
        <f t="shared" si="108"/>
        <v>4500</v>
      </c>
      <c r="R218" s="197">
        <f t="shared" si="108"/>
        <v>24500</v>
      </c>
    </row>
    <row r="219" spans="3:19" ht="24" customHeight="1" x14ac:dyDescent="0.2">
      <c r="C219" s="27" t="s">
        <v>172</v>
      </c>
      <c r="D219" s="103" t="s">
        <v>169</v>
      </c>
      <c r="E219" s="126">
        <v>300000</v>
      </c>
      <c r="F219" s="156">
        <v>0</v>
      </c>
      <c r="G219" s="126">
        <v>0</v>
      </c>
      <c r="H219" s="156">
        <v>0</v>
      </c>
      <c r="I219" s="126">
        <v>0</v>
      </c>
      <c r="J219" s="156">
        <v>0</v>
      </c>
      <c r="K219" s="126">
        <v>0</v>
      </c>
      <c r="L219" s="156">
        <v>0</v>
      </c>
      <c r="M219" s="126">
        <v>0</v>
      </c>
      <c r="N219" s="156">
        <v>0</v>
      </c>
      <c r="O219" s="126">
        <v>0</v>
      </c>
      <c r="P219" s="156">
        <v>0</v>
      </c>
      <c r="Q219" s="156">
        <v>0</v>
      </c>
      <c r="R219" s="199">
        <f t="shared" ref="R219:R220" si="109">SUM(F219:Q219)</f>
        <v>0</v>
      </c>
    </row>
    <row r="220" spans="3:19" ht="24" customHeight="1" x14ac:dyDescent="0.2">
      <c r="C220" s="27" t="s">
        <v>166</v>
      </c>
      <c r="D220" s="82" t="s">
        <v>168</v>
      </c>
      <c r="E220" s="130">
        <v>200000</v>
      </c>
      <c r="F220" s="157">
        <v>0</v>
      </c>
      <c r="G220" s="130">
        <v>0</v>
      </c>
      <c r="H220" s="157">
        <v>0</v>
      </c>
      <c r="I220" s="130">
        <v>0</v>
      </c>
      <c r="J220" s="157">
        <v>20000</v>
      </c>
      <c r="K220" s="130">
        <v>0</v>
      </c>
      <c r="L220" s="157">
        <v>0</v>
      </c>
      <c r="M220" s="130">
        <v>0</v>
      </c>
      <c r="N220" s="157">
        <v>0</v>
      </c>
      <c r="O220" s="130">
        <v>0</v>
      </c>
      <c r="P220" s="157">
        <v>0</v>
      </c>
      <c r="Q220" s="157">
        <v>4500</v>
      </c>
      <c r="R220" s="199">
        <f t="shared" si="109"/>
        <v>24500</v>
      </c>
    </row>
    <row r="221" spans="3:19" ht="22.5" customHeight="1" x14ac:dyDescent="0.2">
      <c r="C221" s="83">
        <v>27</v>
      </c>
      <c r="D221" s="96" t="s">
        <v>337</v>
      </c>
      <c r="E221" s="138">
        <f t="shared" ref="E221:R221" si="110">+E222+E223</f>
        <v>106267970</v>
      </c>
      <c r="F221" s="153">
        <f t="shared" si="110"/>
        <v>60000</v>
      </c>
      <c r="G221" s="138">
        <f t="shared" si="110"/>
        <v>12063542.880000001</v>
      </c>
      <c r="H221" s="153">
        <f t="shared" si="110"/>
        <v>29634842.59</v>
      </c>
      <c r="I221" s="138">
        <f t="shared" si="110"/>
        <v>8331780.1299999999</v>
      </c>
      <c r="J221" s="153">
        <f t="shared" si="110"/>
        <v>18863668.370000001</v>
      </c>
      <c r="K221" s="138">
        <f t="shared" si="110"/>
        <v>31961946.039999999</v>
      </c>
      <c r="L221" s="153">
        <f t="shared" si="110"/>
        <v>19727438.899999999</v>
      </c>
      <c r="M221" s="138">
        <f t="shared" si="110"/>
        <v>375000</v>
      </c>
      <c r="N221" s="153">
        <f t="shared" si="110"/>
        <v>18118861.98</v>
      </c>
      <c r="O221" s="138">
        <f t="shared" si="110"/>
        <v>6895464.9000000004</v>
      </c>
      <c r="P221" s="153">
        <f>+P222+P223</f>
        <v>75000</v>
      </c>
      <c r="Q221" s="153">
        <f>+Q222+Q223</f>
        <v>8188806.0899999999</v>
      </c>
      <c r="R221" s="196">
        <f t="shared" si="110"/>
        <v>154296351.88</v>
      </c>
    </row>
    <row r="222" spans="3:19" ht="22.5" customHeight="1" x14ac:dyDescent="0.2">
      <c r="C222" s="34" t="s">
        <v>338</v>
      </c>
      <c r="D222" s="35" t="s">
        <v>339</v>
      </c>
      <c r="E222" s="126">
        <v>101061457</v>
      </c>
      <c r="F222" s="156">
        <v>0</v>
      </c>
      <c r="G222" s="126">
        <v>11703542.880000001</v>
      </c>
      <c r="H222" s="156">
        <v>29574842.59</v>
      </c>
      <c r="I222" s="126">
        <v>7971780.1399999997</v>
      </c>
      <c r="J222" s="156">
        <v>18593668.370000001</v>
      </c>
      <c r="K222" s="126">
        <v>31751946.039999999</v>
      </c>
      <c r="L222" s="156">
        <v>19652438.899999999</v>
      </c>
      <c r="M222" s="126">
        <v>0</v>
      </c>
      <c r="N222" s="156">
        <v>17968861.98</v>
      </c>
      <c r="O222" s="126">
        <v>6595464.9000000004</v>
      </c>
      <c r="P222" s="156">
        <v>0</v>
      </c>
      <c r="Q222" s="156">
        <v>7888806.0999999996</v>
      </c>
      <c r="R222" s="199">
        <f>SUM(F222:Q222)</f>
        <v>151701351.90000001</v>
      </c>
    </row>
    <row r="223" spans="3:19" ht="22.5" customHeight="1" x14ac:dyDescent="0.2">
      <c r="C223" s="27" t="s">
        <v>340</v>
      </c>
      <c r="D223" s="28" t="s">
        <v>341</v>
      </c>
      <c r="E223" s="126">
        <v>5206513</v>
      </c>
      <c r="F223" s="156">
        <v>60000</v>
      </c>
      <c r="G223" s="126">
        <v>360000</v>
      </c>
      <c r="H223" s="156">
        <v>60000</v>
      </c>
      <c r="I223" s="126">
        <v>359999.99</v>
      </c>
      <c r="J223" s="156">
        <v>270000</v>
      </c>
      <c r="K223" s="126">
        <v>210000</v>
      </c>
      <c r="L223" s="156">
        <v>75000</v>
      </c>
      <c r="M223" s="126">
        <v>375000</v>
      </c>
      <c r="N223" s="156">
        <v>150000</v>
      </c>
      <c r="O223" s="126">
        <v>300000</v>
      </c>
      <c r="P223" s="156">
        <v>75000</v>
      </c>
      <c r="Q223" s="156">
        <v>299999.99</v>
      </c>
      <c r="R223" s="199">
        <f t="shared" ref="R223" si="111">SUM(F223:Q223)</f>
        <v>2594999.98</v>
      </c>
    </row>
    <row r="224" spans="3:19" ht="22.5" customHeight="1" x14ac:dyDescent="0.2">
      <c r="C224" s="104"/>
      <c r="D224" s="105" t="s">
        <v>342</v>
      </c>
      <c r="E224" s="144">
        <f t="shared" ref="E224:R224" si="112">+E15+E53+E119+E181+E186+E203+E221</f>
        <v>912192254</v>
      </c>
      <c r="F224" s="162">
        <f t="shared" si="112"/>
        <v>42018822.840000004</v>
      </c>
      <c r="G224" s="144">
        <f t="shared" si="112"/>
        <v>59831507.530000001</v>
      </c>
      <c r="H224" s="162">
        <f t="shared" si="112"/>
        <v>70714295.700000003</v>
      </c>
      <c r="I224" s="144">
        <f t="shared" si="112"/>
        <v>51503689.659999996</v>
      </c>
      <c r="J224" s="162">
        <f t="shared" si="112"/>
        <v>62353336.829999998</v>
      </c>
      <c r="K224" s="144">
        <f t="shared" si="112"/>
        <v>73240891.689999998</v>
      </c>
      <c r="L224" s="162">
        <f t="shared" si="112"/>
        <v>79341185.989999995</v>
      </c>
      <c r="M224" s="144">
        <f t="shared" si="112"/>
        <v>40609524.5</v>
      </c>
      <c r="N224" s="162">
        <f t="shared" si="112"/>
        <v>76499047.939999998</v>
      </c>
      <c r="O224" s="144">
        <f t="shared" si="112"/>
        <v>48330093.490000002</v>
      </c>
      <c r="P224" s="162">
        <f>+P15+P53+P119+P181+P186+P203+P221</f>
        <v>57543901.119999997</v>
      </c>
      <c r="Q224" s="162">
        <f t="shared" si="112"/>
        <v>128411760.29000001</v>
      </c>
      <c r="R224" s="204">
        <f t="shared" si="112"/>
        <v>790398057.58000004</v>
      </c>
      <c r="S224" s="36"/>
    </row>
    <row r="225" spans="3:20" s="33" customFormat="1" ht="12.75" customHeight="1" x14ac:dyDescent="0.2">
      <c r="C225" s="106"/>
      <c r="D225" s="107"/>
      <c r="E225" s="14"/>
      <c r="F225" s="155"/>
      <c r="G225" s="14"/>
      <c r="H225" s="155"/>
      <c r="I225" s="14"/>
      <c r="J225" s="155"/>
      <c r="K225" s="14"/>
      <c r="L225" s="155"/>
      <c r="M225" s="14"/>
      <c r="N225" s="155"/>
      <c r="O225" s="14"/>
      <c r="P225" s="155"/>
      <c r="Q225" s="155"/>
      <c r="R225" s="198"/>
    </row>
    <row r="226" spans="3:20" ht="38.25" customHeight="1" x14ac:dyDescent="0.2">
      <c r="C226" s="59" t="s">
        <v>343</v>
      </c>
      <c r="D226" s="108" t="s">
        <v>344</v>
      </c>
      <c r="E226" s="136">
        <f t="shared" ref="E226:R226" si="113">+E227</f>
        <v>21120000</v>
      </c>
      <c r="F226" s="151">
        <f t="shared" si="113"/>
        <v>1182134.07</v>
      </c>
      <c r="G226" s="136">
        <f t="shared" si="113"/>
        <v>1182134.07</v>
      </c>
      <c r="H226" s="151">
        <f t="shared" si="113"/>
        <v>1182134.07</v>
      </c>
      <c r="I226" s="136">
        <f t="shared" si="113"/>
        <v>1183085.6399999999</v>
      </c>
      <c r="J226" s="151">
        <f t="shared" si="113"/>
        <v>1183085.6399999999</v>
      </c>
      <c r="K226" s="136">
        <f t="shared" si="113"/>
        <v>1896716.38</v>
      </c>
      <c r="L226" s="151">
        <f t="shared" si="113"/>
        <v>1336604.1299999999</v>
      </c>
      <c r="M226" s="136">
        <f t="shared" si="113"/>
        <v>1183085.6399999999</v>
      </c>
      <c r="N226" s="151">
        <f t="shared" si="113"/>
        <v>1278786.05</v>
      </c>
      <c r="O226" s="136">
        <f t="shared" si="113"/>
        <v>1278786.05</v>
      </c>
      <c r="P226" s="151">
        <f>+P227</f>
        <v>1112575.5900000001</v>
      </c>
      <c r="Q226" s="151">
        <f t="shared" si="113"/>
        <v>2438233.96</v>
      </c>
      <c r="R226" s="194">
        <f t="shared" si="113"/>
        <v>16437361.289999999</v>
      </c>
      <c r="S226" s="10"/>
    </row>
    <row r="227" spans="3:20" ht="25.5" customHeight="1" x14ac:dyDescent="0.2">
      <c r="C227" s="61" t="s">
        <v>15</v>
      </c>
      <c r="D227" s="99" t="s">
        <v>345</v>
      </c>
      <c r="E227" s="143">
        <f t="shared" ref="E227:R227" si="114">+E228+E238</f>
        <v>21120000</v>
      </c>
      <c r="F227" s="161">
        <f t="shared" si="114"/>
        <v>1182134.07</v>
      </c>
      <c r="G227" s="143">
        <f t="shared" si="114"/>
        <v>1182134.07</v>
      </c>
      <c r="H227" s="161">
        <f t="shared" si="114"/>
        <v>1182134.07</v>
      </c>
      <c r="I227" s="143">
        <f t="shared" si="114"/>
        <v>1183085.6399999999</v>
      </c>
      <c r="J227" s="161">
        <f t="shared" si="114"/>
        <v>1183085.6399999999</v>
      </c>
      <c r="K227" s="143">
        <f t="shared" si="114"/>
        <v>1896716.38</v>
      </c>
      <c r="L227" s="161">
        <f t="shared" si="114"/>
        <v>1336604.1299999999</v>
      </c>
      <c r="M227" s="143">
        <f t="shared" si="114"/>
        <v>1183085.6399999999</v>
      </c>
      <c r="N227" s="161">
        <f t="shared" si="114"/>
        <v>1278786.05</v>
      </c>
      <c r="O227" s="143">
        <f t="shared" si="114"/>
        <v>1278786.05</v>
      </c>
      <c r="P227" s="161">
        <f t="shared" si="114"/>
        <v>1112575.5900000001</v>
      </c>
      <c r="Q227" s="161">
        <f t="shared" si="114"/>
        <v>2438233.96</v>
      </c>
      <c r="R227" s="203">
        <f t="shared" si="114"/>
        <v>16437361.289999999</v>
      </c>
    </row>
    <row r="228" spans="3:20" ht="21" customHeight="1" x14ac:dyDescent="0.2">
      <c r="C228" s="63">
        <v>21</v>
      </c>
      <c r="D228" s="175" t="s">
        <v>17</v>
      </c>
      <c r="E228" s="181">
        <f t="shared" ref="E228:R228" si="115">+E229+E234</f>
        <v>20120000</v>
      </c>
      <c r="F228" s="153">
        <f t="shared" si="115"/>
        <v>1182134.07</v>
      </c>
      <c r="G228" s="138">
        <f t="shared" si="115"/>
        <v>1182134.07</v>
      </c>
      <c r="H228" s="153">
        <f t="shared" si="115"/>
        <v>1182134.07</v>
      </c>
      <c r="I228" s="138">
        <f t="shared" si="115"/>
        <v>1183085.6399999999</v>
      </c>
      <c r="J228" s="153">
        <f t="shared" si="115"/>
        <v>1183085.6399999999</v>
      </c>
      <c r="K228" s="138">
        <f t="shared" si="115"/>
        <v>1029567.15</v>
      </c>
      <c r="L228" s="153">
        <f t="shared" si="115"/>
        <v>1336604.1299999999</v>
      </c>
      <c r="M228" s="138">
        <f t="shared" si="115"/>
        <v>1183085.6399999999</v>
      </c>
      <c r="N228" s="153">
        <f t="shared" si="115"/>
        <v>1278786.05</v>
      </c>
      <c r="O228" s="138">
        <f t="shared" si="115"/>
        <v>1278786.05</v>
      </c>
      <c r="P228" s="153">
        <f>+P229+P234</f>
        <v>1112575.5900000001</v>
      </c>
      <c r="Q228" s="153">
        <f>+Q229+Q234</f>
        <v>2438233.96</v>
      </c>
      <c r="R228" s="196">
        <f t="shared" si="115"/>
        <v>15570212.060000001</v>
      </c>
    </row>
    <row r="229" spans="3:20" ht="12.75" customHeight="1" x14ac:dyDescent="0.2">
      <c r="C229" s="65" t="s">
        <v>332</v>
      </c>
      <c r="D229" s="176" t="s">
        <v>18</v>
      </c>
      <c r="E229" s="169">
        <f t="shared" ref="E229:R229" si="116">+E230+E232</f>
        <v>17500000</v>
      </c>
      <c r="F229" s="154">
        <f t="shared" si="116"/>
        <v>1029567.15</v>
      </c>
      <c r="G229" s="127">
        <f t="shared" si="116"/>
        <v>1029567.15</v>
      </c>
      <c r="H229" s="154">
        <f t="shared" si="116"/>
        <v>1029567.15</v>
      </c>
      <c r="I229" s="127">
        <f t="shared" si="116"/>
        <v>1029567.15</v>
      </c>
      <c r="J229" s="154">
        <f t="shared" si="116"/>
        <v>1029567.15</v>
      </c>
      <c r="K229" s="127">
        <f t="shared" si="116"/>
        <v>1029567.15</v>
      </c>
      <c r="L229" s="154">
        <f t="shared" si="116"/>
        <v>1029567.15</v>
      </c>
      <c r="M229" s="127">
        <f t="shared" si="116"/>
        <v>1029567.15</v>
      </c>
      <c r="N229" s="154">
        <f t="shared" si="116"/>
        <v>1112575.5900000001</v>
      </c>
      <c r="O229" s="127">
        <f t="shared" si="116"/>
        <v>1112575.5900000001</v>
      </c>
      <c r="P229" s="154">
        <f t="shared" si="116"/>
        <v>1112575.5900000001</v>
      </c>
      <c r="Q229" s="154">
        <f>+Q230+Q232</f>
        <v>2266163.2599999998</v>
      </c>
      <c r="R229" s="197">
        <f t="shared" si="116"/>
        <v>13840427.23</v>
      </c>
    </row>
    <row r="230" spans="3:20" ht="12.75" customHeight="1" x14ac:dyDescent="0.2">
      <c r="C230" s="67" t="s">
        <v>333</v>
      </c>
      <c r="D230" s="170" t="s">
        <v>19</v>
      </c>
      <c r="E230" s="182">
        <f t="shared" ref="E230:R230" si="117">+E231</f>
        <v>16200000</v>
      </c>
      <c r="F230" s="155">
        <f t="shared" si="117"/>
        <v>1029567.15</v>
      </c>
      <c r="G230" s="14">
        <f t="shared" si="117"/>
        <v>1029567.15</v>
      </c>
      <c r="H230" s="155">
        <f t="shared" si="117"/>
        <v>1029567.15</v>
      </c>
      <c r="I230" s="14">
        <f t="shared" si="117"/>
        <v>1029567.15</v>
      </c>
      <c r="J230" s="155">
        <f t="shared" si="117"/>
        <v>1029567.15</v>
      </c>
      <c r="K230" s="14">
        <f t="shared" si="117"/>
        <v>1029567.15</v>
      </c>
      <c r="L230" s="155">
        <f t="shared" si="117"/>
        <v>1029567.15</v>
      </c>
      <c r="M230" s="14">
        <f t="shared" si="117"/>
        <v>1029567.15</v>
      </c>
      <c r="N230" s="155">
        <f t="shared" si="117"/>
        <v>1112575.5900000001</v>
      </c>
      <c r="O230" s="14">
        <f t="shared" si="117"/>
        <v>1112575.5900000001</v>
      </c>
      <c r="P230" s="155">
        <f t="shared" si="117"/>
        <v>1112575.5900000001</v>
      </c>
      <c r="Q230" s="155">
        <f t="shared" si="117"/>
        <v>1153587.67</v>
      </c>
      <c r="R230" s="198">
        <f t="shared" si="117"/>
        <v>12727851.640000001</v>
      </c>
    </row>
    <row r="231" spans="3:20" ht="12.75" customHeight="1" x14ac:dyDescent="0.2">
      <c r="C231" s="69" t="s">
        <v>20</v>
      </c>
      <c r="D231" s="171" t="s">
        <v>21</v>
      </c>
      <c r="E231" s="167">
        <v>16200000</v>
      </c>
      <c r="F231" s="156">
        <v>1029567.15</v>
      </c>
      <c r="G231" s="126">
        <v>1029567.15</v>
      </c>
      <c r="H231" s="156">
        <v>1029567.15</v>
      </c>
      <c r="I231" s="126">
        <v>1029567.15</v>
      </c>
      <c r="J231" s="156">
        <v>1029567.15</v>
      </c>
      <c r="K231" s="126">
        <v>1029567.15</v>
      </c>
      <c r="L231" s="156">
        <v>1029567.15</v>
      </c>
      <c r="M231" s="188">
        <v>1029567.15</v>
      </c>
      <c r="N231" s="174">
        <v>1112575.5900000001</v>
      </c>
      <c r="O231" s="188">
        <v>1112575.5900000001</v>
      </c>
      <c r="P231" s="174">
        <v>1112575.5900000001</v>
      </c>
      <c r="Q231" s="174">
        <v>1153587.67</v>
      </c>
      <c r="R231" s="199">
        <f t="shared" ref="R231" si="118">SUM(F231:Q231)</f>
        <v>12727851.640000001</v>
      </c>
    </row>
    <row r="232" spans="3:20" ht="12.75" customHeight="1" x14ac:dyDescent="0.2">
      <c r="C232" s="67">
        <v>2114</v>
      </c>
      <c r="D232" s="170" t="s">
        <v>29</v>
      </c>
      <c r="E232" s="182">
        <f t="shared" ref="E232:R232" si="119">+E233</f>
        <v>1300000</v>
      </c>
      <c r="F232" s="155">
        <f t="shared" si="119"/>
        <v>0</v>
      </c>
      <c r="G232" s="14">
        <f t="shared" si="119"/>
        <v>0</v>
      </c>
      <c r="H232" s="155">
        <f t="shared" si="119"/>
        <v>0</v>
      </c>
      <c r="I232" s="14">
        <f t="shared" si="119"/>
        <v>0</v>
      </c>
      <c r="J232" s="155">
        <f t="shared" si="119"/>
        <v>0</v>
      </c>
      <c r="K232" s="14">
        <f t="shared" si="119"/>
        <v>0</v>
      </c>
      <c r="L232" s="155">
        <f t="shared" si="119"/>
        <v>0</v>
      </c>
      <c r="M232" s="14">
        <f t="shared" si="119"/>
        <v>0</v>
      </c>
      <c r="N232" s="155">
        <f t="shared" si="119"/>
        <v>0</v>
      </c>
      <c r="O232" s="14">
        <f t="shared" si="119"/>
        <v>0</v>
      </c>
      <c r="P232" s="14">
        <f>+P233</f>
        <v>0</v>
      </c>
      <c r="Q232" s="155">
        <f t="shared" si="119"/>
        <v>1112575.5900000001</v>
      </c>
      <c r="R232" s="198">
        <f t="shared" si="119"/>
        <v>1112575.5900000001</v>
      </c>
    </row>
    <row r="233" spans="3:20" ht="16.5" customHeight="1" x14ac:dyDescent="0.2">
      <c r="C233" s="69" t="s">
        <v>30</v>
      </c>
      <c r="D233" s="190" t="s">
        <v>31</v>
      </c>
      <c r="E233" s="167">
        <v>1300000</v>
      </c>
      <c r="F233" s="156">
        <v>0</v>
      </c>
      <c r="G233" s="126">
        <v>0</v>
      </c>
      <c r="H233" s="156">
        <v>0</v>
      </c>
      <c r="I233" s="126">
        <v>0</v>
      </c>
      <c r="J233" s="156">
        <v>0</v>
      </c>
      <c r="K233" s="126">
        <v>0</v>
      </c>
      <c r="L233" s="156">
        <v>0</v>
      </c>
      <c r="M233" s="126">
        <v>0</v>
      </c>
      <c r="N233" s="156">
        <v>0</v>
      </c>
      <c r="O233" s="126">
        <v>0</v>
      </c>
      <c r="P233" s="126">
        <v>0</v>
      </c>
      <c r="Q233" s="156">
        <v>1112575.5900000001</v>
      </c>
      <c r="R233" s="199">
        <f t="shared" ref="R233" si="120">SUM(F233:Q233)</f>
        <v>1112575.5900000001</v>
      </c>
    </row>
    <row r="234" spans="3:20" ht="12.75" customHeight="1" x14ac:dyDescent="0.2">
      <c r="C234" s="26">
        <v>215</v>
      </c>
      <c r="D234" s="172" t="s">
        <v>66</v>
      </c>
      <c r="E234" s="169">
        <f>SUM(E235:E237)</f>
        <v>2620000</v>
      </c>
      <c r="F234" s="154">
        <f t="shared" ref="F234:R234" si="121">SUM(F235:F237)</f>
        <v>152566.92000000001</v>
      </c>
      <c r="G234" s="127">
        <f t="shared" si="121"/>
        <v>152566.92000000001</v>
      </c>
      <c r="H234" s="154">
        <f t="shared" si="121"/>
        <v>152566.92000000001</v>
      </c>
      <c r="I234" s="127">
        <f t="shared" si="121"/>
        <v>153518.49</v>
      </c>
      <c r="J234" s="154">
        <f t="shared" si="121"/>
        <v>153518.49</v>
      </c>
      <c r="K234" s="127">
        <f t="shared" si="121"/>
        <v>0</v>
      </c>
      <c r="L234" s="154">
        <f t="shared" si="121"/>
        <v>307036.98</v>
      </c>
      <c r="M234" s="127">
        <f t="shared" si="121"/>
        <v>153518.49</v>
      </c>
      <c r="N234" s="154">
        <f t="shared" si="121"/>
        <v>166210.46</v>
      </c>
      <c r="O234" s="127">
        <f t="shared" si="121"/>
        <v>166210.46</v>
      </c>
      <c r="P234" s="154">
        <f>SUM(P235:P237)</f>
        <v>0</v>
      </c>
      <c r="Q234" s="154">
        <f t="shared" si="121"/>
        <v>172070.7</v>
      </c>
      <c r="R234" s="197">
        <f t="shared" si="121"/>
        <v>1729784.83</v>
      </c>
    </row>
    <row r="235" spans="3:20" ht="13.5" customHeight="1" x14ac:dyDescent="0.2">
      <c r="C235" s="27" t="s">
        <v>67</v>
      </c>
      <c r="D235" s="128" t="s">
        <v>68</v>
      </c>
      <c r="E235" s="167">
        <v>1200000</v>
      </c>
      <c r="F235" s="156">
        <v>72760</v>
      </c>
      <c r="G235" s="126">
        <v>72760</v>
      </c>
      <c r="H235" s="156">
        <v>72760</v>
      </c>
      <c r="I235" s="126">
        <v>72996.31</v>
      </c>
      <c r="J235" s="156">
        <v>72996.31</v>
      </c>
      <c r="K235" s="126">
        <v>0</v>
      </c>
      <c r="L235" s="174">
        <v>145992.62</v>
      </c>
      <c r="M235" s="188">
        <v>72996.31</v>
      </c>
      <c r="N235" s="174">
        <v>78881.58</v>
      </c>
      <c r="O235" s="188">
        <v>78881.58</v>
      </c>
      <c r="P235" s="126">
        <v>0</v>
      </c>
      <c r="Q235" s="174">
        <v>81789.37</v>
      </c>
      <c r="R235" s="199">
        <f t="shared" ref="R235:R237" si="122">SUM(F235:Q235)</f>
        <v>822814.08</v>
      </c>
      <c r="S235" s="2"/>
      <c r="T235" s="2"/>
    </row>
    <row r="236" spans="3:20" ht="13.5" customHeight="1" x14ac:dyDescent="0.2">
      <c r="C236" s="27" t="s">
        <v>69</v>
      </c>
      <c r="D236" s="128" t="s">
        <v>70</v>
      </c>
      <c r="E236" s="167">
        <v>1300000</v>
      </c>
      <c r="F236" s="156">
        <v>73099.27</v>
      </c>
      <c r="G236" s="126">
        <v>73099.27</v>
      </c>
      <c r="H236" s="156">
        <v>73099.27</v>
      </c>
      <c r="I236" s="126">
        <v>73099.27</v>
      </c>
      <c r="J236" s="156">
        <v>73099.27</v>
      </c>
      <c r="K236" s="126">
        <v>0</v>
      </c>
      <c r="L236" s="174">
        <v>146198.53</v>
      </c>
      <c r="M236" s="188">
        <v>73099.27</v>
      </c>
      <c r="N236" s="174">
        <v>78992.88</v>
      </c>
      <c r="O236" s="188">
        <v>78992.88</v>
      </c>
      <c r="P236" s="126">
        <v>0</v>
      </c>
      <c r="Q236" s="174">
        <v>81904.72</v>
      </c>
      <c r="R236" s="199">
        <f t="shared" si="122"/>
        <v>824684.63</v>
      </c>
    </row>
    <row r="237" spans="3:20" ht="13.5" customHeight="1" x14ac:dyDescent="0.2">
      <c r="C237" s="27" t="s">
        <v>71</v>
      </c>
      <c r="D237" s="128" t="s">
        <v>72</v>
      </c>
      <c r="E237" s="167">
        <v>120000</v>
      </c>
      <c r="F237" s="156">
        <v>6707.65</v>
      </c>
      <c r="G237" s="126">
        <v>6707.65</v>
      </c>
      <c r="H237" s="156">
        <v>6707.65</v>
      </c>
      <c r="I237" s="126">
        <v>7422.91</v>
      </c>
      <c r="J237" s="156">
        <v>7422.91</v>
      </c>
      <c r="K237" s="126">
        <v>0</v>
      </c>
      <c r="L237" s="174">
        <v>14845.83</v>
      </c>
      <c r="M237" s="188">
        <v>7422.91</v>
      </c>
      <c r="N237" s="174">
        <v>8336</v>
      </c>
      <c r="O237" s="188">
        <v>8336</v>
      </c>
      <c r="P237" s="126">
        <v>0</v>
      </c>
      <c r="Q237" s="174">
        <v>8376.61</v>
      </c>
      <c r="R237" s="199">
        <f t="shared" si="122"/>
        <v>82286.12</v>
      </c>
    </row>
    <row r="238" spans="3:20" ht="12.75" customHeight="1" x14ac:dyDescent="0.2">
      <c r="C238" s="83">
        <v>22</v>
      </c>
      <c r="D238" s="177" t="s">
        <v>75</v>
      </c>
      <c r="E238" s="181">
        <f t="shared" ref="E238:R238" si="123">+E239</f>
        <v>1000000</v>
      </c>
      <c r="F238" s="153">
        <f t="shared" si="123"/>
        <v>0</v>
      </c>
      <c r="G238" s="138">
        <f t="shared" si="123"/>
        <v>0</v>
      </c>
      <c r="H238" s="153">
        <f t="shared" si="123"/>
        <v>0</v>
      </c>
      <c r="I238" s="138">
        <f t="shared" si="123"/>
        <v>0</v>
      </c>
      <c r="J238" s="153">
        <f t="shared" si="123"/>
        <v>0</v>
      </c>
      <c r="K238" s="138">
        <f t="shared" si="123"/>
        <v>867149.23</v>
      </c>
      <c r="L238" s="153">
        <f t="shared" si="123"/>
        <v>0</v>
      </c>
      <c r="M238" s="138">
        <f t="shared" si="123"/>
        <v>0</v>
      </c>
      <c r="N238" s="153">
        <f t="shared" si="123"/>
        <v>0</v>
      </c>
      <c r="O238" s="138">
        <f t="shared" si="123"/>
        <v>0</v>
      </c>
      <c r="P238" s="153">
        <f t="shared" si="123"/>
        <v>0</v>
      </c>
      <c r="Q238" s="153">
        <f t="shared" si="123"/>
        <v>0</v>
      </c>
      <c r="R238" s="196">
        <f t="shared" si="123"/>
        <v>867149.23</v>
      </c>
    </row>
    <row r="239" spans="3:20" ht="13.5" customHeight="1" x14ac:dyDescent="0.2">
      <c r="C239" s="26">
        <v>225</v>
      </c>
      <c r="D239" s="129" t="s">
        <v>110</v>
      </c>
      <c r="E239" s="169">
        <f t="shared" ref="E239:R239" si="124">SUM(E240:E240)</f>
        <v>1000000</v>
      </c>
      <c r="F239" s="154">
        <f t="shared" si="124"/>
        <v>0</v>
      </c>
      <c r="G239" s="127">
        <f t="shared" si="124"/>
        <v>0</v>
      </c>
      <c r="H239" s="154">
        <f t="shared" si="124"/>
        <v>0</v>
      </c>
      <c r="I239" s="127">
        <f t="shared" si="124"/>
        <v>0</v>
      </c>
      <c r="J239" s="154">
        <f t="shared" si="124"/>
        <v>0</v>
      </c>
      <c r="K239" s="127">
        <f t="shared" si="124"/>
        <v>867149.23</v>
      </c>
      <c r="L239" s="154">
        <f t="shared" si="124"/>
        <v>0</v>
      </c>
      <c r="M239" s="127">
        <f t="shared" si="124"/>
        <v>0</v>
      </c>
      <c r="N239" s="154">
        <f t="shared" si="124"/>
        <v>0</v>
      </c>
      <c r="O239" s="127">
        <f t="shared" si="124"/>
        <v>0</v>
      </c>
      <c r="P239" s="154">
        <f t="shared" ref="P239" si="125">SUM(P240:P240)</f>
        <v>0</v>
      </c>
      <c r="Q239" s="154">
        <f t="shared" si="124"/>
        <v>0</v>
      </c>
      <c r="R239" s="197">
        <f t="shared" si="124"/>
        <v>867149.23</v>
      </c>
    </row>
    <row r="240" spans="3:20" ht="16.5" customHeight="1" x14ac:dyDescent="0.2">
      <c r="C240" s="27" t="s">
        <v>125</v>
      </c>
      <c r="D240" s="178" t="s">
        <v>126</v>
      </c>
      <c r="E240" s="167">
        <v>1000000</v>
      </c>
      <c r="F240" s="156">
        <v>0</v>
      </c>
      <c r="G240" s="126">
        <v>0</v>
      </c>
      <c r="H240" s="156">
        <v>0</v>
      </c>
      <c r="I240" s="126">
        <v>0</v>
      </c>
      <c r="J240" s="156">
        <v>0</v>
      </c>
      <c r="K240" s="126">
        <v>867149.23</v>
      </c>
      <c r="L240" s="156">
        <v>0</v>
      </c>
      <c r="M240" s="126">
        <v>0</v>
      </c>
      <c r="N240" s="156">
        <v>0</v>
      </c>
      <c r="O240" s="126">
        <v>0</v>
      </c>
      <c r="P240" s="156">
        <v>0</v>
      </c>
      <c r="Q240" s="156">
        <v>0</v>
      </c>
      <c r="R240" s="199">
        <f t="shared" ref="R240" si="126">SUM(F240:Q240)</f>
        <v>867149.23</v>
      </c>
    </row>
    <row r="241" spans="3:20" ht="15" customHeight="1" x14ac:dyDescent="0.2">
      <c r="C241" s="109"/>
      <c r="D241" s="179"/>
      <c r="E241" s="168"/>
      <c r="F241" s="163"/>
      <c r="G241" s="145"/>
      <c r="H241" s="163"/>
      <c r="I241" s="145"/>
      <c r="J241" s="163"/>
      <c r="K241" s="145"/>
      <c r="L241" s="163"/>
      <c r="M241" s="145"/>
      <c r="N241" s="163"/>
      <c r="O241" s="145"/>
      <c r="P241" s="163"/>
      <c r="Q241" s="163"/>
      <c r="R241" s="205"/>
    </row>
    <row r="242" spans="3:20" ht="25.5" customHeight="1" x14ac:dyDescent="0.2">
      <c r="C242" s="104"/>
      <c r="D242" s="180" t="s">
        <v>346</v>
      </c>
      <c r="E242" s="183">
        <f t="shared" ref="E242:R242" si="127">+E226</f>
        <v>21120000</v>
      </c>
      <c r="F242" s="162">
        <f t="shared" si="127"/>
        <v>1182134.07</v>
      </c>
      <c r="G242" s="144">
        <f t="shared" si="127"/>
        <v>1182134.07</v>
      </c>
      <c r="H242" s="162">
        <f t="shared" si="127"/>
        <v>1182134.07</v>
      </c>
      <c r="I242" s="144">
        <f t="shared" si="127"/>
        <v>1183085.6399999999</v>
      </c>
      <c r="J242" s="162">
        <f t="shared" si="127"/>
        <v>1183085.6399999999</v>
      </c>
      <c r="K242" s="144">
        <f t="shared" si="127"/>
        <v>1896716.38</v>
      </c>
      <c r="L242" s="162">
        <f t="shared" si="127"/>
        <v>1336604.1299999999</v>
      </c>
      <c r="M242" s="144">
        <f t="shared" si="127"/>
        <v>1183085.6399999999</v>
      </c>
      <c r="N242" s="162">
        <f t="shared" si="127"/>
        <v>1278786.05</v>
      </c>
      <c r="O242" s="144">
        <f t="shared" si="127"/>
        <v>1278786.05</v>
      </c>
      <c r="P242" s="162">
        <f t="shared" si="127"/>
        <v>1112575.5900000001</v>
      </c>
      <c r="Q242" s="162">
        <f t="shared" si="127"/>
        <v>2438233.96</v>
      </c>
      <c r="R242" s="204">
        <f t="shared" si="127"/>
        <v>16437361.289999999</v>
      </c>
    </row>
    <row r="243" spans="3:20" s="33" customFormat="1" ht="12.75" customHeight="1" x14ac:dyDescent="0.2">
      <c r="C243" s="106"/>
      <c r="D243" s="107"/>
      <c r="E243" s="14"/>
      <c r="F243" s="155"/>
      <c r="G243" s="14"/>
      <c r="H243" s="155"/>
      <c r="I243" s="14"/>
      <c r="J243" s="155"/>
      <c r="K243" s="14"/>
      <c r="L243" s="155"/>
      <c r="M243" s="14"/>
      <c r="N243" s="155"/>
      <c r="O243" s="14"/>
      <c r="P243" s="155"/>
      <c r="Q243" s="155"/>
      <c r="R243" s="198"/>
    </row>
    <row r="244" spans="3:20" ht="29.25" customHeight="1" x14ac:dyDescent="0.2">
      <c r="C244" s="59" t="s">
        <v>347</v>
      </c>
      <c r="D244" s="108" t="s">
        <v>348</v>
      </c>
      <c r="E244" s="136">
        <f t="shared" ref="E244:R244" si="128">+E245</f>
        <v>106585000</v>
      </c>
      <c r="F244" s="151">
        <f t="shared" si="128"/>
        <v>7709189.8300000001</v>
      </c>
      <c r="G244" s="136">
        <f t="shared" si="128"/>
        <v>7746917.6799999997</v>
      </c>
      <c r="H244" s="151">
        <f t="shared" si="128"/>
        <v>7651278.8600000003</v>
      </c>
      <c r="I244" s="136">
        <f t="shared" si="128"/>
        <v>7751736.2400000002</v>
      </c>
      <c r="J244" s="151">
        <f t="shared" si="128"/>
        <v>7671829.96</v>
      </c>
      <c r="K244" s="136">
        <f t="shared" si="128"/>
        <v>6577611.25</v>
      </c>
      <c r="L244" s="151">
        <f t="shared" si="128"/>
        <v>8573443.5</v>
      </c>
      <c r="M244" s="136">
        <f t="shared" si="128"/>
        <v>7709168.8499999996</v>
      </c>
      <c r="N244" s="151">
        <f t="shared" si="128"/>
        <v>7694240.4100000001</v>
      </c>
      <c r="O244" s="136">
        <f t="shared" si="128"/>
        <v>7630507.5700000003</v>
      </c>
      <c r="P244" s="151">
        <f>+P245</f>
        <v>6710490.3700000001</v>
      </c>
      <c r="Q244" s="151">
        <f t="shared" si="128"/>
        <v>14256555.050000001</v>
      </c>
      <c r="R244" s="194">
        <f t="shared" si="128"/>
        <v>97682969.569999993</v>
      </c>
    </row>
    <row r="245" spans="3:20" ht="28.5" customHeight="1" x14ac:dyDescent="0.2">
      <c r="C245" s="111" t="s">
        <v>15</v>
      </c>
      <c r="D245" s="112" t="s">
        <v>349</v>
      </c>
      <c r="E245" s="143">
        <f t="shared" ref="E245:R245" si="129">+E246+E256</f>
        <v>106585000</v>
      </c>
      <c r="F245" s="161">
        <f t="shared" si="129"/>
        <v>7709189.8300000001</v>
      </c>
      <c r="G245" s="143">
        <f t="shared" si="129"/>
        <v>7746917.6799999997</v>
      </c>
      <c r="H245" s="161">
        <f t="shared" si="129"/>
        <v>7651278.8600000003</v>
      </c>
      <c r="I245" s="143">
        <f t="shared" si="129"/>
        <v>7751736.2400000002</v>
      </c>
      <c r="J245" s="161">
        <f t="shared" si="129"/>
        <v>7671829.96</v>
      </c>
      <c r="K245" s="143">
        <f t="shared" si="129"/>
        <v>6577611.25</v>
      </c>
      <c r="L245" s="161">
        <f t="shared" si="129"/>
        <v>8573443.5</v>
      </c>
      <c r="M245" s="143">
        <f t="shared" si="129"/>
        <v>7709168.8499999996</v>
      </c>
      <c r="N245" s="161">
        <f t="shared" si="129"/>
        <v>7694240.4100000001</v>
      </c>
      <c r="O245" s="143">
        <f t="shared" si="129"/>
        <v>7630507.5700000003</v>
      </c>
      <c r="P245" s="161">
        <f>+P246+P256</f>
        <v>6710490.3700000001</v>
      </c>
      <c r="Q245" s="161">
        <f>+Q246+Q256</f>
        <v>14256555.050000001</v>
      </c>
      <c r="R245" s="203">
        <f t="shared" si="129"/>
        <v>97682969.569999993</v>
      </c>
      <c r="T245" s="2"/>
    </row>
    <row r="246" spans="3:20" ht="12.75" customHeight="1" x14ac:dyDescent="0.2">
      <c r="C246" s="63">
        <v>21</v>
      </c>
      <c r="D246" s="100" t="s">
        <v>17</v>
      </c>
      <c r="E246" s="138">
        <f t="shared" ref="E246:R246" si="130">+E247+E252</f>
        <v>106150000</v>
      </c>
      <c r="F246" s="153">
        <f t="shared" si="130"/>
        <v>7709189.8300000001</v>
      </c>
      <c r="G246" s="138">
        <f t="shared" si="130"/>
        <v>7746917.6799999997</v>
      </c>
      <c r="H246" s="153">
        <f t="shared" si="130"/>
        <v>7651278.8600000003</v>
      </c>
      <c r="I246" s="138">
        <f t="shared" si="130"/>
        <v>7751736.2400000002</v>
      </c>
      <c r="J246" s="153">
        <f t="shared" si="130"/>
        <v>7671829.96</v>
      </c>
      <c r="K246" s="138">
        <f t="shared" si="130"/>
        <v>6577611.25</v>
      </c>
      <c r="L246" s="153">
        <f t="shared" si="130"/>
        <v>8573443.5</v>
      </c>
      <c r="M246" s="138">
        <f t="shared" si="130"/>
        <v>7709168.8499999996</v>
      </c>
      <c r="N246" s="153">
        <f t="shared" si="130"/>
        <v>7694240.4100000001</v>
      </c>
      <c r="O246" s="138">
        <f t="shared" si="130"/>
        <v>7630507.5700000003</v>
      </c>
      <c r="P246" s="153">
        <f>+P247+P252</f>
        <v>6710490.3700000001</v>
      </c>
      <c r="Q246" s="153">
        <f>+Q247+Q252</f>
        <v>14256555.050000001</v>
      </c>
      <c r="R246" s="196">
        <f t="shared" si="130"/>
        <v>97682969.569999993</v>
      </c>
      <c r="T246" s="2"/>
    </row>
    <row r="247" spans="3:20" ht="12.75" customHeight="1" x14ac:dyDescent="0.2">
      <c r="C247" s="65">
        <v>211</v>
      </c>
      <c r="D247" s="101" t="s">
        <v>18</v>
      </c>
      <c r="E247" s="127">
        <f t="shared" ref="E247:R247" si="131">+E248</f>
        <v>93000000</v>
      </c>
      <c r="F247" s="154">
        <f t="shared" si="131"/>
        <v>6697329.2800000003</v>
      </c>
      <c r="G247" s="127">
        <f t="shared" si="131"/>
        <v>6728535.5599999996</v>
      </c>
      <c r="H247" s="154">
        <f t="shared" si="131"/>
        <v>6645527.1299999999</v>
      </c>
      <c r="I247" s="127">
        <f t="shared" si="131"/>
        <v>6728535.5700000003</v>
      </c>
      <c r="J247" s="154">
        <f t="shared" si="131"/>
        <v>6659226.6299999999</v>
      </c>
      <c r="K247" s="127">
        <f t="shared" si="131"/>
        <v>6577611.25</v>
      </c>
      <c r="L247" s="154">
        <f t="shared" si="131"/>
        <v>6573780.5599999996</v>
      </c>
      <c r="M247" s="127">
        <f t="shared" si="131"/>
        <v>6693593.4100000001</v>
      </c>
      <c r="N247" s="154">
        <f t="shared" si="131"/>
        <v>6678665.0099999998</v>
      </c>
      <c r="O247" s="127">
        <f t="shared" si="131"/>
        <v>6622758.0599999996</v>
      </c>
      <c r="P247" s="154">
        <f>+P248</f>
        <v>6710490.3700000001</v>
      </c>
      <c r="Q247" s="154">
        <f>+Q248+Q250</f>
        <v>13236113.49</v>
      </c>
      <c r="R247" s="197">
        <f t="shared" si="131"/>
        <v>86552166.319999993</v>
      </c>
      <c r="T247" s="2"/>
    </row>
    <row r="248" spans="3:20" ht="12.75" customHeight="1" x14ac:dyDescent="0.2">
      <c r="C248" s="67">
        <v>2111</v>
      </c>
      <c r="D248" s="74" t="s">
        <v>19</v>
      </c>
      <c r="E248" s="14">
        <f t="shared" ref="E248:R248" si="132">+E249+E250</f>
        <v>93000000</v>
      </c>
      <c r="F248" s="155">
        <f t="shared" si="132"/>
        <v>6697329.2800000003</v>
      </c>
      <c r="G248" s="14">
        <f t="shared" si="132"/>
        <v>6728535.5599999996</v>
      </c>
      <c r="H248" s="155">
        <f t="shared" si="132"/>
        <v>6645527.1299999999</v>
      </c>
      <c r="I248" s="14">
        <f t="shared" si="132"/>
        <v>6728535.5700000003</v>
      </c>
      <c r="J248" s="155">
        <f t="shared" si="132"/>
        <v>6659226.6299999999</v>
      </c>
      <c r="K248" s="14">
        <f t="shared" si="132"/>
        <v>6577611.25</v>
      </c>
      <c r="L248" s="155">
        <f t="shared" si="132"/>
        <v>6573780.5599999996</v>
      </c>
      <c r="M248" s="14">
        <f t="shared" si="132"/>
        <v>6693593.4100000001</v>
      </c>
      <c r="N248" s="155">
        <f t="shared" si="132"/>
        <v>6678665.0099999998</v>
      </c>
      <c r="O248" s="14">
        <f t="shared" si="132"/>
        <v>6622758.0599999996</v>
      </c>
      <c r="P248" s="155">
        <f t="shared" si="132"/>
        <v>6710490.3700000001</v>
      </c>
      <c r="Q248" s="155">
        <f>+Q249</f>
        <v>6710490.3700000001</v>
      </c>
      <c r="R248" s="198">
        <f t="shared" si="132"/>
        <v>86552166.319999993</v>
      </c>
      <c r="T248" s="25"/>
    </row>
    <row r="249" spans="3:20" ht="12.75" customHeight="1" x14ac:dyDescent="0.2">
      <c r="C249" s="69" t="s">
        <v>20</v>
      </c>
      <c r="D249" s="72" t="s">
        <v>350</v>
      </c>
      <c r="E249" s="126">
        <v>86000000</v>
      </c>
      <c r="F249" s="156">
        <v>6697329.2800000003</v>
      </c>
      <c r="G249" s="126">
        <v>6728535.5599999996</v>
      </c>
      <c r="H249" s="156">
        <v>6645527.1299999999</v>
      </c>
      <c r="I249" s="126">
        <v>6728535.5700000003</v>
      </c>
      <c r="J249" s="156">
        <v>6659226.6299999999</v>
      </c>
      <c r="K249" s="126">
        <v>6577611.25</v>
      </c>
      <c r="L249" s="156">
        <v>6573780.5599999996</v>
      </c>
      <c r="M249" s="188">
        <v>6678665.0099999998</v>
      </c>
      <c r="N249" s="174">
        <v>6678665.0099999998</v>
      </c>
      <c r="O249" s="188">
        <v>6622758.0599999996</v>
      </c>
      <c r="P249" s="174">
        <v>6710490.3700000001</v>
      </c>
      <c r="Q249" s="174">
        <v>6710490.3700000001</v>
      </c>
      <c r="R249" s="199">
        <f t="shared" ref="R249" si="133">SUM(F249:Q249)</f>
        <v>80011614.799999997</v>
      </c>
    </row>
    <row r="250" spans="3:20" ht="12.75" customHeight="1" x14ac:dyDescent="0.2">
      <c r="C250" s="67">
        <v>2114</v>
      </c>
      <c r="D250" s="74" t="s">
        <v>29</v>
      </c>
      <c r="E250" s="14">
        <f t="shared" ref="E250:R250" si="134">+E251</f>
        <v>7000000</v>
      </c>
      <c r="F250" s="155">
        <f t="shared" si="134"/>
        <v>0</v>
      </c>
      <c r="G250" s="14">
        <f t="shared" si="134"/>
        <v>0</v>
      </c>
      <c r="H250" s="155">
        <f t="shared" si="134"/>
        <v>0</v>
      </c>
      <c r="I250" s="14">
        <f t="shared" si="134"/>
        <v>0</v>
      </c>
      <c r="J250" s="155">
        <f t="shared" si="134"/>
        <v>0</v>
      </c>
      <c r="K250" s="14">
        <f t="shared" si="134"/>
        <v>0</v>
      </c>
      <c r="L250" s="155">
        <f t="shared" si="134"/>
        <v>0</v>
      </c>
      <c r="M250" s="14">
        <f t="shared" si="134"/>
        <v>14928.4</v>
      </c>
      <c r="N250" s="155">
        <f t="shared" si="134"/>
        <v>0</v>
      </c>
      <c r="O250" s="14">
        <f t="shared" si="134"/>
        <v>0</v>
      </c>
      <c r="P250" s="155">
        <f>+P251</f>
        <v>0</v>
      </c>
      <c r="Q250" s="155">
        <f t="shared" si="134"/>
        <v>6525623.1200000001</v>
      </c>
      <c r="R250" s="198">
        <f t="shared" si="134"/>
        <v>6540551.5199999996</v>
      </c>
      <c r="T250" s="2"/>
    </row>
    <row r="251" spans="3:20" ht="14.25" customHeight="1" x14ac:dyDescent="0.2">
      <c r="C251" s="69" t="s">
        <v>30</v>
      </c>
      <c r="D251" s="70" t="s">
        <v>29</v>
      </c>
      <c r="E251" s="126">
        <v>7000000</v>
      </c>
      <c r="F251" s="156">
        <v>0</v>
      </c>
      <c r="G251" s="126">
        <v>0</v>
      </c>
      <c r="H251" s="156">
        <v>0</v>
      </c>
      <c r="I251" s="126">
        <v>0</v>
      </c>
      <c r="J251" s="156">
        <v>0</v>
      </c>
      <c r="K251" s="126">
        <v>0</v>
      </c>
      <c r="L251" s="156">
        <v>0</v>
      </c>
      <c r="M251" s="126">
        <v>14928.4</v>
      </c>
      <c r="N251" s="156">
        <v>0</v>
      </c>
      <c r="O251" s="126">
        <v>0</v>
      </c>
      <c r="P251" s="156">
        <v>0</v>
      </c>
      <c r="Q251" s="156">
        <v>6525623.1200000001</v>
      </c>
      <c r="R251" s="199">
        <f t="shared" ref="R251" si="135">SUM(F251:Q251)</f>
        <v>6540551.5199999996</v>
      </c>
    </row>
    <row r="252" spans="3:20" ht="12.75" customHeight="1" x14ac:dyDescent="0.2">
      <c r="C252" s="26">
        <v>2151</v>
      </c>
      <c r="D252" s="88" t="s">
        <v>66</v>
      </c>
      <c r="E252" s="127">
        <f t="shared" ref="E252:R252" si="136">SUM(E253:E255)</f>
        <v>13150000</v>
      </c>
      <c r="F252" s="154">
        <f t="shared" si="136"/>
        <v>1011860.55</v>
      </c>
      <c r="G252" s="127">
        <f t="shared" si="136"/>
        <v>1018382.12</v>
      </c>
      <c r="H252" s="154">
        <f t="shared" si="136"/>
        <v>1005751.73</v>
      </c>
      <c r="I252" s="127">
        <f t="shared" si="136"/>
        <v>1023200.67</v>
      </c>
      <c r="J252" s="154">
        <f t="shared" si="136"/>
        <v>1012603.33</v>
      </c>
      <c r="K252" s="127">
        <f t="shared" si="136"/>
        <v>0</v>
      </c>
      <c r="L252" s="154">
        <f t="shared" si="136"/>
        <v>1999662.94</v>
      </c>
      <c r="M252" s="127">
        <f t="shared" si="136"/>
        <v>1015575.44</v>
      </c>
      <c r="N252" s="154">
        <f t="shared" si="136"/>
        <v>1015575.4</v>
      </c>
      <c r="O252" s="127">
        <f t="shared" si="136"/>
        <v>1007749.51</v>
      </c>
      <c r="P252" s="154">
        <f>SUM(P253:P255)</f>
        <v>0</v>
      </c>
      <c r="Q252" s="154">
        <f t="shared" si="136"/>
        <v>1020441.56</v>
      </c>
      <c r="R252" s="197">
        <f t="shared" si="136"/>
        <v>11130803.25</v>
      </c>
    </row>
    <row r="253" spans="3:20" ht="12.75" customHeight="1" x14ac:dyDescent="0.2">
      <c r="C253" s="27" t="s">
        <v>67</v>
      </c>
      <c r="D253" s="31" t="s">
        <v>68</v>
      </c>
      <c r="E253" s="126">
        <v>6000000</v>
      </c>
      <c r="F253" s="156">
        <v>473556.49</v>
      </c>
      <c r="G253" s="126">
        <v>476580.55</v>
      </c>
      <c r="H253" s="156">
        <v>470695.26</v>
      </c>
      <c r="I253" s="126">
        <v>477053.17</v>
      </c>
      <c r="J253" s="156">
        <v>472139.17</v>
      </c>
      <c r="K253" s="126">
        <v>0</v>
      </c>
      <c r="L253" s="174">
        <v>932433.67</v>
      </c>
      <c r="M253" s="188">
        <v>473517.35</v>
      </c>
      <c r="N253" s="174">
        <v>473517.45</v>
      </c>
      <c r="O253" s="188">
        <v>469888.57</v>
      </c>
      <c r="P253" s="156">
        <v>0</v>
      </c>
      <c r="Q253" s="174">
        <v>475773.77</v>
      </c>
      <c r="R253" s="199">
        <f t="shared" ref="R253:R255" si="137">SUM(F253:Q253)</f>
        <v>5195155.45</v>
      </c>
    </row>
    <row r="254" spans="3:20" ht="12.75" customHeight="1" x14ac:dyDescent="0.2">
      <c r="C254" s="27" t="s">
        <v>69</v>
      </c>
      <c r="D254" s="31" t="s">
        <v>70</v>
      </c>
      <c r="E254" s="126">
        <v>6300000</v>
      </c>
      <c r="F254" s="156">
        <v>474697.69</v>
      </c>
      <c r="G254" s="126">
        <v>477726.02</v>
      </c>
      <c r="H254" s="156">
        <v>471832.43</v>
      </c>
      <c r="I254" s="126">
        <v>477726.03</v>
      </c>
      <c r="J254" s="156">
        <v>472805.09</v>
      </c>
      <c r="K254" s="126">
        <v>0</v>
      </c>
      <c r="L254" s="174">
        <v>933748.81</v>
      </c>
      <c r="M254" s="188">
        <v>474185.22</v>
      </c>
      <c r="N254" s="174">
        <v>474185.24</v>
      </c>
      <c r="O254" s="188">
        <v>470551.24</v>
      </c>
      <c r="P254" s="156">
        <v>0</v>
      </c>
      <c r="Q254" s="174">
        <v>476444.82</v>
      </c>
      <c r="R254" s="199">
        <f t="shared" si="137"/>
        <v>5203902.59</v>
      </c>
    </row>
    <row r="255" spans="3:20" ht="12.75" customHeight="1" x14ac:dyDescent="0.2">
      <c r="C255" s="27" t="s">
        <v>71</v>
      </c>
      <c r="D255" s="31" t="s">
        <v>72</v>
      </c>
      <c r="E255" s="126">
        <v>850000</v>
      </c>
      <c r="F255" s="156">
        <v>63606.37</v>
      </c>
      <c r="G255" s="126">
        <v>64075.55</v>
      </c>
      <c r="H255" s="156">
        <v>63224.04</v>
      </c>
      <c r="I255" s="126">
        <v>68421.47</v>
      </c>
      <c r="J255" s="156">
        <v>67659.070000000007</v>
      </c>
      <c r="K255" s="126">
        <v>0</v>
      </c>
      <c r="L255" s="174">
        <v>133480.46</v>
      </c>
      <c r="M255" s="188">
        <v>67872.87</v>
      </c>
      <c r="N255" s="174">
        <v>67872.710000000006</v>
      </c>
      <c r="O255" s="188">
        <v>67309.7</v>
      </c>
      <c r="P255" s="156">
        <v>0</v>
      </c>
      <c r="Q255" s="174">
        <v>68222.97</v>
      </c>
      <c r="R255" s="199">
        <f t="shared" si="137"/>
        <v>731745.21</v>
      </c>
    </row>
    <row r="256" spans="3:20" ht="12.75" customHeight="1" x14ac:dyDescent="0.2">
      <c r="C256" s="83">
        <v>22</v>
      </c>
      <c r="D256" s="84" t="s">
        <v>75</v>
      </c>
      <c r="E256" s="138">
        <f t="shared" ref="E256:R256" si="138">+E257</f>
        <v>435000</v>
      </c>
      <c r="F256" s="153">
        <f t="shared" si="138"/>
        <v>0</v>
      </c>
      <c r="G256" s="138">
        <f t="shared" si="138"/>
        <v>0</v>
      </c>
      <c r="H256" s="153">
        <f t="shared" si="138"/>
        <v>0</v>
      </c>
      <c r="I256" s="138">
        <f t="shared" si="138"/>
        <v>0</v>
      </c>
      <c r="J256" s="153">
        <f t="shared" si="138"/>
        <v>0</v>
      </c>
      <c r="K256" s="138">
        <f t="shared" si="138"/>
        <v>0</v>
      </c>
      <c r="L256" s="153">
        <f t="shared" si="138"/>
        <v>0</v>
      </c>
      <c r="M256" s="138">
        <f t="shared" si="138"/>
        <v>0</v>
      </c>
      <c r="N256" s="153">
        <f t="shared" si="138"/>
        <v>0</v>
      </c>
      <c r="O256" s="138">
        <f t="shared" si="138"/>
        <v>0</v>
      </c>
      <c r="P256" s="153">
        <f t="shared" si="138"/>
        <v>0</v>
      </c>
      <c r="Q256" s="153">
        <f t="shared" si="138"/>
        <v>0</v>
      </c>
      <c r="R256" s="196">
        <f t="shared" si="138"/>
        <v>0</v>
      </c>
    </row>
    <row r="257" spans="3:22" ht="12.75" customHeight="1" x14ac:dyDescent="0.2">
      <c r="C257" s="26">
        <v>222</v>
      </c>
      <c r="D257" s="85" t="s">
        <v>93</v>
      </c>
      <c r="E257" s="127">
        <f t="shared" ref="E257:R257" si="139">SUM(E258:E259)</f>
        <v>435000</v>
      </c>
      <c r="F257" s="154">
        <f t="shared" si="139"/>
        <v>0</v>
      </c>
      <c r="G257" s="127">
        <f t="shared" si="139"/>
        <v>0</v>
      </c>
      <c r="H257" s="154">
        <f t="shared" si="139"/>
        <v>0</v>
      </c>
      <c r="I257" s="127">
        <f t="shared" si="139"/>
        <v>0</v>
      </c>
      <c r="J257" s="154">
        <f t="shared" si="139"/>
        <v>0</v>
      </c>
      <c r="K257" s="127">
        <f t="shared" si="139"/>
        <v>0</v>
      </c>
      <c r="L257" s="154">
        <f t="shared" si="139"/>
        <v>0</v>
      </c>
      <c r="M257" s="127">
        <f t="shared" si="139"/>
        <v>0</v>
      </c>
      <c r="N257" s="154">
        <f t="shared" si="139"/>
        <v>0</v>
      </c>
      <c r="O257" s="127">
        <f t="shared" si="139"/>
        <v>0</v>
      </c>
      <c r="P257" s="154">
        <f t="shared" ref="P257" si="140">SUM(P258:P259)</f>
        <v>0</v>
      </c>
      <c r="Q257" s="154">
        <f t="shared" si="139"/>
        <v>0</v>
      </c>
      <c r="R257" s="197">
        <f t="shared" si="139"/>
        <v>0</v>
      </c>
    </row>
    <row r="258" spans="3:22" ht="15" customHeight="1" x14ac:dyDescent="0.2">
      <c r="C258" s="34" t="s">
        <v>94</v>
      </c>
      <c r="D258" s="31" t="s">
        <v>95</v>
      </c>
      <c r="E258" s="126">
        <v>217500</v>
      </c>
      <c r="F258" s="156">
        <v>0</v>
      </c>
      <c r="G258" s="126">
        <v>0</v>
      </c>
      <c r="H258" s="156">
        <v>0</v>
      </c>
      <c r="I258" s="126">
        <v>0</v>
      </c>
      <c r="J258" s="156">
        <v>0</v>
      </c>
      <c r="K258" s="126">
        <v>0</v>
      </c>
      <c r="L258" s="156">
        <v>0</v>
      </c>
      <c r="M258" s="126">
        <v>0</v>
      </c>
      <c r="N258" s="156">
        <v>0</v>
      </c>
      <c r="O258" s="126">
        <v>0</v>
      </c>
      <c r="P258" s="156">
        <v>0</v>
      </c>
      <c r="Q258" s="156">
        <v>0</v>
      </c>
      <c r="R258" s="199">
        <f t="shared" ref="R258:R259" si="141">SUM(F258:Q258)</f>
        <v>0</v>
      </c>
    </row>
    <row r="259" spans="3:22" ht="15" customHeight="1" x14ac:dyDescent="0.2">
      <c r="C259" s="34" t="s">
        <v>96</v>
      </c>
      <c r="D259" s="31" t="s">
        <v>97</v>
      </c>
      <c r="E259" s="126">
        <v>217500</v>
      </c>
      <c r="F259" s="156">
        <v>0</v>
      </c>
      <c r="G259" s="126">
        <v>0</v>
      </c>
      <c r="H259" s="156">
        <v>0</v>
      </c>
      <c r="I259" s="126">
        <v>0</v>
      </c>
      <c r="J259" s="156">
        <v>0</v>
      </c>
      <c r="K259" s="126">
        <v>0</v>
      </c>
      <c r="L259" s="156">
        <v>0</v>
      </c>
      <c r="M259" s="126">
        <v>0</v>
      </c>
      <c r="N259" s="156">
        <v>0</v>
      </c>
      <c r="O259" s="126">
        <v>0</v>
      </c>
      <c r="P259" s="156">
        <v>0</v>
      </c>
      <c r="Q259" s="156">
        <v>0</v>
      </c>
      <c r="R259" s="199">
        <f t="shared" si="141"/>
        <v>0</v>
      </c>
    </row>
    <row r="260" spans="3:22" ht="12.75" customHeight="1" x14ac:dyDescent="0.2">
      <c r="C260" s="113"/>
      <c r="D260" s="110"/>
      <c r="E260" s="145"/>
      <c r="F260" s="163"/>
      <c r="G260" s="145"/>
      <c r="H260" s="163"/>
      <c r="I260" s="145"/>
      <c r="J260" s="163"/>
      <c r="K260" s="145"/>
      <c r="L260" s="163"/>
      <c r="M260" s="145"/>
      <c r="N260" s="163"/>
      <c r="O260" s="145"/>
      <c r="P260" s="163"/>
      <c r="Q260" s="163"/>
      <c r="R260" s="205"/>
    </row>
    <row r="261" spans="3:22" ht="25.5" customHeight="1" x14ac:dyDescent="0.2">
      <c r="C261" s="113"/>
      <c r="D261" s="114" t="s">
        <v>351</v>
      </c>
      <c r="E261" s="145">
        <f t="shared" ref="E261:R261" si="142">+E246+E256</f>
        <v>106585000</v>
      </c>
      <c r="F261" s="163">
        <f t="shared" si="142"/>
        <v>7709189.8300000001</v>
      </c>
      <c r="G261" s="145">
        <f t="shared" si="142"/>
        <v>7746917.6799999997</v>
      </c>
      <c r="H261" s="163">
        <f t="shared" si="142"/>
        <v>7651278.8600000003</v>
      </c>
      <c r="I261" s="145">
        <f t="shared" si="142"/>
        <v>7751736.2400000002</v>
      </c>
      <c r="J261" s="163">
        <f t="shared" si="142"/>
        <v>7671829.96</v>
      </c>
      <c r="K261" s="145">
        <f t="shared" si="142"/>
        <v>6577611.25</v>
      </c>
      <c r="L261" s="163">
        <f t="shared" si="142"/>
        <v>8573443.5</v>
      </c>
      <c r="M261" s="145">
        <f t="shared" si="142"/>
        <v>7709168.8499999996</v>
      </c>
      <c r="N261" s="163">
        <f t="shared" si="142"/>
        <v>7694240.4100000001</v>
      </c>
      <c r="O261" s="145">
        <f t="shared" si="142"/>
        <v>7630507.5700000003</v>
      </c>
      <c r="P261" s="163">
        <f>+P246+P256</f>
        <v>6710490.3700000001</v>
      </c>
      <c r="Q261" s="163">
        <f t="shared" si="142"/>
        <v>14256555.050000001</v>
      </c>
      <c r="R261" s="205">
        <f t="shared" si="142"/>
        <v>97682969.569999993</v>
      </c>
    </row>
    <row r="262" spans="3:22" s="33" customFormat="1" ht="12.75" customHeight="1" x14ac:dyDescent="0.2">
      <c r="C262" s="106"/>
      <c r="D262" s="107"/>
      <c r="E262" s="14"/>
      <c r="F262" s="155"/>
      <c r="G262" s="14"/>
      <c r="H262" s="155"/>
      <c r="I262" s="14"/>
      <c r="J262" s="155"/>
      <c r="K262" s="14"/>
      <c r="L262" s="155"/>
      <c r="M262" s="14"/>
      <c r="N262" s="155"/>
      <c r="O262" s="14"/>
      <c r="P262" s="155"/>
      <c r="Q262" s="155"/>
      <c r="R262" s="198"/>
    </row>
    <row r="263" spans="3:22" ht="41.25" customHeight="1" x14ac:dyDescent="0.2">
      <c r="C263" s="115" t="s">
        <v>352</v>
      </c>
      <c r="D263" s="116" t="s">
        <v>353</v>
      </c>
      <c r="E263" s="146">
        <f t="shared" ref="E263:R263" si="143">+E264</f>
        <v>5870000</v>
      </c>
      <c r="F263" s="164">
        <f t="shared" si="143"/>
        <v>449610.68</v>
      </c>
      <c r="G263" s="146">
        <f t="shared" si="143"/>
        <v>449610.68</v>
      </c>
      <c r="H263" s="164">
        <f t="shared" si="143"/>
        <v>449610.68</v>
      </c>
      <c r="I263" s="146">
        <f t="shared" si="143"/>
        <v>410305.63</v>
      </c>
      <c r="J263" s="164">
        <f t="shared" si="143"/>
        <v>423242.19</v>
      </c>
      <c r="K263" s="146">
        <f t="shared" si="143"/>
        <v>348438.58</v>
      </c>
      <c r="L263" s="164">
        <f t="shared" si="143"/>
        <v>525189.73</v>
      </c>
      <c r="M263" s="146">
        <f t="shared" si="143"/>
        <v>449916.32</v>
      </c>
      <c r="N263" s="164">
        <f t="shared" si="143"/>
        <v>449916.31</v>
      </c>
      <c r="O263" s="146">
        <f t="shared" si="143"/>
        <v>484916.31</v>
      </c>
      <c r="P263" s="164">
        <f>+P264</f>
        <v>413591.14</v>
      </c>
      <c r="Q263" s="164">
        <f t="shared" si="143"/>
        <v>821594.9</v>
      </c>
      <c r="R263" s="206">
        <f t="shared" si="143"/>
        <v>5675943.1500000004</v>
      </c>
    </row>
    <row r="264" spans="3:22" ht="25.5" customHeight="1" x14ac:dyDescent="0.2">
      <c r="C264" s="111" t="s">
        <v>15</v>
      </c>
      <c r="D264" s="112" t="s">
        <v>354</v>
      </c>
      <c r="E264" s="143">
        <f t="shared" ref="E264:R264" si="144">+E265+E275</f>
        <v>5870000</v>
      </c>
      <c r="F264" s="161">
        <f t="shared" si="144"/>
        <v>449610.68</v>
      </c>
      <c r="G264" s="143">
        <f t="shared" si="144"/>
        <v>449610.68</v>
      </c>
      <c r="H264" s="161">
        <f t="shared" si="144"/>
        <v>449610.68</v>
      </c>
      <c r="I264" s="143">
        <f t="shared" si="144"/>
        <v>410305.63</v>
      </c>
      <c r="J264" s="161">
        <f t="shared" si="144"/>
        <v>423242.19</v>
      </c>
      <c r="K264" s="143">
        <f t="shared" si="144"/>
        <v>348438.58</v>
      </c>
      <c r="L264" s="161">
        <f t="shared" si="144"/>
        <v>525189.73</v>
      </c>
      <c r="M264" s="143">
        <f t="shared" si="144"/>
        <v>449916.32</v>
      </c>
      <c r="N264" s="161">
        <f t="shared" si="144"/>
        <v>449916.31</v>
      </c>
      <c r="O264" s="143">
        <f t="shared" si="144"/>
        <v>484916.31</v>
      </c>
      <c r="P264" s="161">
        <f>+P265+P275</f>
        <v>413591.14</v>
      </c>
      <c r="Q264" s="161">
        <f t="shared" si="144"/>
        <v>821594.9</v>
      </c>
      <c r="R264" s="203">
        <f t="shared" si="144"/>
        <v>5675943.1500000004</v>
      </c>
    </row>
    <row r="265" spans="3:22" ht="13.5" customHeight="1" x14ac:dyDescent="0.2">
      <c r="C265" s="63">
        <v>21</v>
      </c>
      <c r="D265" s="64" t="s">
        <v>17</v>
      </c>
      <c r="E265" s="138">
        <f t="shared" ref="E265:R265" si="145">+E266+E271</f>
        <v>5370000</v>
      </c>
      <c r="F265" s="153">
        <f t="shared" si="145"/>
        <v>449610.68</v>
      </c>
      <c r="G265" s="138">
        <f t="shared" si="145"/>
        <v>449610.68</v>
      </c>
      <c r="H265" s="153">
        <f t="shared" si="145"/>
        <v>449610.68</v>
      </c>
      <c r="I265" s="138">
        <f t="shared" si="145"/>
        <v>396805.63</v>
      </c>
      <c r="J265" s="153">
        <f t="shared" si="145"/>
        <v>400742.19</v>
      </c>
      <c r="K265" s="138">
        <f t="shared" si="145"/>
        <v>348438.58</v>
      </c>
      <c r="L265" s="153">
        <f t="shared" si="145"/>
        <v>525189.73</v>
      </c>
      <c r="M265" s="138">
        <f t="shared" si="145"/>
        <v>449916.32</v>
      </c>
      <c r="N265" s="153">
        <f t="shared" si="145"/>
        <v>449916.31</v>
      </c>
      <c r="O265" s="138">
        <f t="shared" si="145"/>
        <v>449916.31</v>
      </c>
      <c r="P265" s="153">
        <f>+P266+P271</f>
        <v>391091.14</v>
      </c>
      <c r="Q265" s="153">
        <f>+Q266+Q271</f>
        <v>821594.9</v>
      </c>
      <c r="R265" s="196">
        <f t="shared" si="145"/>
        <v>5582443.1500000004</v>
      </c>
    </row>
    <row r="266" spans="3:22" ht="15.75" customHeight="1" x14ac:dyDescent="0.2">
      <c r="C266" s="65">
        <v>211</v>
      </c>
      <c r="D266" s="101" t="s">
        <v>18</v>
      </c>
      <c r="E266" s="127">
        <f t="shared" ref="E266:R266" si="146">+E267</f>
        <v>4700000</v>
      </c>
      <c r="F266" s="154">
        <f t="shared" si="146"/>
        <v>391091.14</v>
      </c>
      <c r="G266" s="127">
        <f t="shared" si="146"/>
        <v>391091.14</v>
      </c>
      <c r="H266" s="154">
        <f t="shared" si="146"/>
        <v>391091.14</v>
      </c>
      <c r="I266" s="127">
        <f t="shared" si="146"/>
        <v>344502.02</v>
      </c>
      <c r="J266" s="154">
        <f t="shared" si="146"/>
        <v>348438.58</v>
      </c>
      <c r="K266" s="127">
        <f t="shared" si="146"/>
        <v>348438.58</v>
      </c>
      <c r="L266" s="154">
        <f t="shared" si="146"/>
        <v>414060.93</v>
      </c>
      <c r="M266" s="127">
        <f t="shared" si="146"/>
        <v>391091.14</v>
      </c>
      <c r="N266" s="154">
        <f t="shared" si="146"/>
        <v>391091.14</v>
      </c>
      <c r="O266" s="127">
        <f t="shared" si="146"/>
        <v>391091.14</v>
      </c>
      <c r="P266" s="154">
        <f t="shared" si="146"/>
        <v>391091.14</v>
      </c>
      <c r="Q266" s="154">
        <f t="shared" si="146"/>
        <v>762769.72</v>
      </c>
      <c r="R266" s="197">
        <f t="shared" si="146"/>
        <v>4955847.8099999996</v>
      </c>
    </row>
    <row r="267" spans="3:22" ht="12.75" customHeight="1" x14ac:dyDescent="0.2">
      <c r="C267" s="67">
        <v>2111</v>
      </c>
      <c r="D267" s="74" t="s">
        <v>19</v>
      </c>
      <c r="E267" s="14">
        <f t="shared" ref="E267:R267" si="147">+E268+E270</f>
        <v>4700000</v>
      </c>
      <c r="F267" s="155">
        <f t="shared" si="147"/>
        <v>391091.14</v>
      </c>
      <c r="G267" s="14">
        <f t="shared" si="147"/>
        <v>391091.14</v>
      </c>
      <c r="H267" s="155">
        <f t="shared" si="147"/>
        <v>391091.14</v>
      </c>
      <c r="I267" s="14">
        <f t="shared" si="147"/>
        <v>344502.02</v>
      </c>
      <c r="J267" s="155">
        <f t="shared" si="147"/>
        <v>348438.58</v>
      </c>
      <c r="K267" s="14">
        <f t="shared" si="147"/>
        <v>348438.58</v>
      </c>
      <c r="L267" s="155">
        <f t="shared" si="147"/>
        <v>414060.93</v>
      </c>
      <c r="M267" s="14">
        <f t="shared" si="147"/>
        <v>391091.14</v>
      </c>
      <c r="N267" s="155">
        <f t="shared" si="147"/>
        <v>391091.14</v>
      </c>
      <c r="O267" s="14">
        <f t="shared" si="147"/>
        <v>391091.14</v>
      </c>
      <c r="P267" s="155">
        <f t="shared" si="147"/>
        <v>391091.14</v>
      </c>
      <c r="Q267" s="155">
        <f t="shared" si="147"/>
        <v>762769.72</v>
      </c>
      <c r="R267" s="198">
        <f t="shared" si="147"/>
        <v>4955847.8099999996</v>
      </c>
    </row>
    <row r="268" spans="3:22" ht="12.75" customHeight="1" x14ac:dyDescent="0.2">
      <c r="C268" s="69" t="s">
        <v>20</v>
      </c>
      <c r="D268" s="72" t="s">
        <v>21</v>
      </c>
      <c r="E268" s="126">
        <v>4200000</v>
      </c>
      <c r="F268" s="156">
        <v>391091.14</v>
      </c>
      <c r="G268" s="126">
        <v>391091.14</v>
      </c>
      <c r="H268" s="156">
        <v>391091.14</v>
      </c>
      <c r="I268" s="126">
        <v>344502.02</v>
      </c>
      <c r="J268" s="156">
        <v>348438.58</v>
      </c>
      <c r="K268" s="126">
        <v>348438.58</v>
      </c>
      <c r="L268" s="156">
        <v>414060.93</v>
      </c>
      <c r="M268" s="188">
        <v>391091.14</v>
      </c>
      <c r="N268" s="174">
        <v>391091.14</v>
      </c>
      <c r="O268" s="188">
        <v>391091.14</v>
      </c>
      <c r="P268" s="174">
        <v>391091.14</v>
      </c>
      <c r="Q268" s="174">
        <v>391091.14</v>
      </c>
      <c r="R268" s="199">
        <f t="shared" ref="R268" si="148">SUM(F268:Q268)</f>
        <v>4584169.2300000004</v>
      </c>
    </row>
    <row r="269" spans="3:22" ht="12.75" customHeight="1" x14ac:dyDescent="0.2">
      <c r="C269" s="67">
        <v>2114</v>
      </c>
      <c r="D269" s="74" t="s">
        <v>29</v>
      </c>
      <c r="E269" s="14">
        <f t="shared" ref="E269:R269" si="149">+E270</f>
        <v>500000</v>
      </c>
      <c r="F269" s="155">
        <f t="shared" si="149"/>
        <v>0</v>
      </c>
      <c r="G269" s="14">
        <f t="shared" si="149"/>
        <v>0</v>
      </c>
      <c r="H269" s="155">
        <f t="shared" si="149"/>
        <v>0</v>
      </c>
      <c r="I269" s="14">
        <f t="shared" si="149"/>
        <v>0</v>
      </c>
      <c r="J269" s="155">
        <f t="shared" si="149"/>
        <v>0</v>
      </c>
      <c r="K269" s="14">
        <f t="shared" si="149"/>
        <v>0</v>
      </c>
      <c r="L269" s="155">
        <f t="shared" si="149"/>
        <v>0</v>
      </c>
      <c r="M269" s="14">
        <f t="shared" si="149"/>
        <v>0</v>
      </c>
      <c r="N269" s="155">
        <f t="shared" si="149"/>
        <v>0</v>
      </c>
      <c r="O269" s="14">
        <f t="shared" si="149"/>
        <v>0</v>
      </c>
      <c r="P269" s="155">
        <f t="shared" si="149"/>
        <v>0</v>
      </c>
      <c r="Q269" s="155">
        <f t="shared" si="149"/>
        <v>371678.58</v>
      </c>
      <c r="R269" s="198">
        <f t="shared" si="149"/>
        <v>371678.58</v>
      </c>
    </row>
    <row r="270" spans="3:22" ht="12.75" customHeight="1" x14ac:dyDescent="0.2">
      <c r="C270" s="69" t="s">
        <v>30</v>
      </c>
      <c r="D270" s="70" t="s">
        <v>355</v>
      </c>
      <c r="E270" s="126">
        <v>500000</v>
      </c>
      <c r="F270" s="156">
        <v>0</v>
      </c>
      <c r="G270" s="126">
        <v>0</v>
      </c>
      <c r="H270" s="156">
        <v>0</v>
      </c>
      <c r="I270" s="126">
        <v>0</v>
      </c>
      <c r="J270" s="156">
        <v>0</v>
      </c>
      <c r="K270" s="126">
        <v>0</v>
      </c>
      <c r="L270" s="156">
        <v>0</v>
      </c>
      <c r="M270" s="126">
        <v>0</v>
      </c>
      <c r="N270" s="156">
        <v>0</v>
      </c>
      <c r="O270" s="126">
        <v>0</v>
      </c>
      <c r="P270" s="156">
        <v>0</v>
      </c>
      <c r="Q270" s="156">
        <v>371678.58</v>
      </c>
      <c r="R270" s="199">
        <f t="shared" ref="R270" si="150">SUM(F270:Q270)</f>
        <v>371678.58</v>
      </c>
    </row>
    <row r="271" spans="3:22" ht="12.75" customHeight="1" x14ac:dyDescent="0.2">
      <c r="C271" s="26">
        <v>215</v>
      </c>
      <c r="D271" s="88" t="s">
        <v>66</v>
      </c>
      <c r="E271" s="127">
        <f t="shared" ref="E271:R271" si="151">+E272+E273+E274</f>
        <v>670000</v>
      </c>
      <c r="F271" s="154">
        <f t="shared" si="151"/>
        <v>58519.54</v>
      </c>
      <c r="G271" s="127">
        <f t="shared" si="151"/>
        <v>58519.54</v>
      </c>
      <c r="H271" s="154">
        <f t="shared" si="151"/>
        <v>58519.54</v>
      </c>
      <c r="I271" s="127">
        <f t="shared" si="151"/>
        <v>52303.61</v>
      </c>
      <c r="J271" s="154">
        <f t="shared" si="151"/>
        <v>52303.61</v>
      </c>
      <c r="K271" s="127">
        <f t="shared" si="151"/>
        <v>0</v>
      </c>
      <c r="L271" s="154">
        <f t="shared" si="151"/>
        <v>111128.8</v>
      </c>
      <c r="M271" s="127">
        <f t="shared" si="151"/>
        <v>58825.18</v>
      </c>
      <c r="N271" s="154">
        <f t="shared" si="151"/>
        <v>58825.17</v>
      </c>
      <c r="O271" s="127">
        <f t="shared" si="151"/>
        <v>58825.17</v>
      </c>
      <c r="P271" s="154">
        <f t="shared" si="151"/>
        <v>0</v>
      </c>
      <c r="Q271" s="154">
        <f t="shared" si="151"/>
        <v>58825.18</v>
      </c>
      <c r="R271" s="197">
        <f t="shared" si="151"/>
        <v>626595.34</v>
      </c>
    </row>
    <row r="272" spans="3:22" ht="12.75" customHeight="1" x14ac:dyDescent="0.2">
      <c r="C272" s="27" t="s">
        <v>67</v>
      </c>
      <c r="D272" s="31" t="s">
        <v>68</v>
      </c>
      <c r="E272" s="126">
        <v>300000</v>
      </c>
      <c r="F272" s="156">
        <v>27728.36</v>
      </c>
      <c r="G272" s="126">
        <v>27728.36</v>
      </c>
      <c r="H272" s="156">
        <v>27728.36</v>
      </c>
      <c r="I272" s="126">
        <v>24704.3</v>
      </c>
      <c r="J272" s="156">
        <v>24704.3</v>
      </c>
      <c r="K272" s="126">
        <v>0</v>
      </c>
      <c r="L272" s="174">
        <v>52432.66</v>
      </c>
      <c r="M272" s="188">
        <v>27728.36</v>
      </c>
      <c r="N272" s="174">
        <v>27728.36</v>
      </c>
      <c r="O272" s="188">
        <v>27728.36</v>
      </c>
      <c r="P272" s="156">
        <v>0</v>
      </c>
      <c r="Q272" s="174">
        <v>27728.36</v>
      </c>
      <c r="R272" s="199">
        <f t="shared" ref="R272:R274" si="152">SUM(F272:Q272)</f>
        <v>295939.78000000003</v>
      </c>
      <c r="V272" s="2"/>
    </row>
    <row r="273" spans="3:22" ht="12.75" customHeight="1" x14ac:dyDescent="0.2">
      <c r="C273" s="27" t="s">
        <v>69</v>
      </c>
      <c r="D273" s="31" t="s">
        <v>70</v>
      </c>
      <c r="E273" s="126">
        <v>320000</v>
      </c>
      <c r="F273" s="156">
        <v>27767.47</v>
      </c>
      <c r="G273" s="126">
        <v>27767.47</v>
      </c>
      <c r="H273" s="156">
        <v>27767.47</v>
      </c>
      <c r="I273" s="126">
        <v>24739.14</v>
      </c>
      <c r="J273" s="156">
        <v>24739.14</v>
      </c>
      <c r="K273" s="126">
        <v>0</v>
      </c>
      <c r="L273" s="174">
        <v>52506.61</v>
      </c>
      <c r="M273" s="188">
        <v>27767.47</v>
      </c>
      <c r="N273" s="174">
        <v>27767.46</v>
      </c>
      <c r="O273" s="188">
        <v>27767.46</v>
      </c>
      <c r="P273" s="156">
        <v>0</v>
      </c>
      <c r="Q273" s="174">
        <v>27767.47</v>
      </c>
      <c r="R273" s="199">
        <f t="shared" si="152"/>
        <v>296357.15999999997</v>
      </c>
      <c r="V273" s="2"/>
    </row>
    <row r="274" spans="3:22" ht="12.75" customHeight="1" x14ac:dyDescent="0.2">
      <c r="C274" s="27" t="s">
        <v>71</v>
      </c>
      <c r="D274" s="31" t="s">
        <v>72</v>
      </c>
      <c r="E274" s="126">
        <v>50000</v>
      </c>
      <c r="F274" s="156">
        <v>3023.71</v>
      </c>
      <c r="G274" s="126">
        <v>3023.71</v>
      </c>
      <c r="H274" s="156">
        <v>3023.71</v>
      </c>
      <c r="I274" s="126">
        <v>2860.17</v>
      </c>
      <c r="J274" s="156">
        <v>2860.17</v>
      </c>
      <c r="K274" s="126">
        <v>0</v>
      </c>
      <c r="L274" s="174">
        <v>6189.53</v>
      </c>
      <c r="M274" s="188">
        <v>3329.35</v>
      </c>
      <c r="N274" s="174">
        <v>3329.35</v>
      </c>
      <c r="O274" s="188">
        <v>3329.35</v>
      </c>
      <c r="P274" s="156">
        <v>0</v>
      </c>
      <c r="Q274" s="174">
        <v>3329.35</v>
      </c>
      <c r="R274" s="199">
        <f t="shared" si="152"/>
        <v>34298.400000000001</v>
      </c>
      <c r="V274" s="2"/>
    </row>
    <row r="275" spans="3:22" ht="12.75" customHeight="1" x14ac:dyDescent="0.2">
      <c r="C275" s="83">
        <v>22</v>
      </c>
      <c r="D275" s="117" t="s">
        <v>75</v>
      </c>
      <c r="E275" s="138">
        <f>+E276</f>
        <v>500000</v>
      </c>
      <c r="F275" s="153">
        <f t="shared" ref="F275:R275" si="153">+F276</f>
        <v>0</v>
      </c>
      <c r="G275" s="138">
        <f t="shared" si="153"/>
        <v>0</v>
      </c>
      <c r="H275" s="153">
        <f t="shared" si="153"/>
        <v>0</v>
      </c>
      <c r="I275" s="138">
        <f t="shared" si="153"/>
        <v>13500</v>
      </c>
      <c r="J275" s="153">
        <f t="shared" si="153"/>
        <v>22500</v>
      </c>
      <c r="K275" s="138">
        <f t="shared" si="153"/>
        <v>0</v>
      </c>
      <c r="L275" s="153">
        <f t="shared" si="153"/>
        <v>0</v>
      </c>
      <c r="M275" s="138">
        <f t="shared" si="153"/>
        <v>0</v>
      </c>
      <c r="N275" s="153">
        <f t="shared" si="153"/>
        <v>0</v>
      </c>
      <c r="O275" s="138">
        <f t="shared" si="153"/>
        <v>35000</v>
      </c>
      <c r="P275" s="153">
        <f>+P276</f>
        <v>22500</v>
      </c>
      <c r="Q275" s="153">
        <f t="shared" si="153"/>
        <v>0</v>
      </c>
      <c r="R275" s="196">
        <f t="shared" si="153"/>
        <v>93500</v>
      </c>
      <c r="V275" s="2"/>
    </row>
    <row r="276" spans="3:22" ht="12.75" customHeight="1" x14ac:dyDescent="0.2">
      <c r="C276" s="26">
        <v>228</v>
      </c>
      <c r="D276" s="85" t="s">
        <v>334</v>
      </c>
      <c r="E276" s="127">
        <f>SUM(E277)</f>
        <v>500000</v>
      </c>
      <c r="F276" s="154">
        <f t="shared" ref="F276:R276" si="154">SUM(F277)</f>
        <v>0</v>
      </c>
      <c r="G276" s="127">
        <f t="shared" si="154"/>
        <v>0</v>
      </c>
      <c r="H276" s="154">
        <f t="shared" si="154"/>
        <v>0</v>
      </c>
      <c r="I276" s="127">
        <f t="shared" si="154"/>
        <v>13500</v>
      </c>
      <c r="J276" s="154">
        <f t="shared" si="154"/>
        <v>22500</v>
      </c>
      <c r="K276" s="127">
        <f t="shared" si="154"/>
        <v>0</v>
      </c>
      <c r="L276" s="154">
        <f t="shared" si="154"/>
        <v>0</v>
      </c>
      <c r="M276" s="127">
        <f t="shared" si="154"/>
        <v>0</v>
      </c>
      <c r="N276" s="154">
        <f t="shared" si="154"/>
        <v>0</v>
      </c>
      <c r="O276" s="127">
        <f t="shared" si="154"/>
        <v>35000</v>
      </c>
      <c r="P276" s="154">
        <f t="shared" si="154"/>
        <v>22500</v>
      </c>
      <c r="Q276" s="154">
        <f t="shared" si="154"/>
        <v>0</v>
      </c>
      <c r="R276" s="197">
        <f t="shared" si="154"/>
        <v>93500</v>
      </c>
      <c r="V276" s="2"/>
    </row>
    <row r="277" spans="3:22" ht="12.75" customHeight="1" x14ac:dyDescent="0.2">
      <c r="C277" s="27" t="s">
        <v>166</v>
      </c>
      <c r="D277" s="82" t="s">
        <v>168</v>
      </c>
      <c r="E277" s="130">
        <v>500000</v>
      </c>
      <c r="F277" s="157">
        <v>0</v>
      </c>
      <c r="G277" s="130">
        <v>0</v>
      </c>
      <c r="H277" s="157">
        <v>0</v>
      </c>
      <c r="I277" s="130">
        <v>13500</v>
      </c>
      <c r="J277" s="157">
        <f>3000+3000+3000+3000+10500</f>
        <v>22500</v>
      </c>
      <c r="K277" s="130">
        <v>0</v>
      </c>
      <c r="L277" s="157">
        <v>0</v>
      </c>
      <c r="M277" s="130">
        <v>0</v>
      </c>
      <c r="N277" s="157">
        <v>0</v>
      </c>
      <c r="O277" s="130">
        <v>35000</v>
      </c>
      <c r="P277" s="157">
        <v>22500</v>
      </c>
      <c r="Q277" s="157">
        <v>0</v>
      </c>
      <c r="R277" s="199">
        <f t="shared" ref="R277" si="155">SUM(F277:Q277)</f>
        <v>93500</v>
      </c>
      <c r="V277" s="2"/>
    </row>
    <row r="278" spans="3:22" ht="12.75" customHeight="1" x14ac:dyDescent="0.2">
      <c r="C278" s="133"/>
      <c r="D278" s="52"/>
      <c r="E278" s="51"/>
      <c r="F278" s="133"/>
      <c r="G278" s="51"/>
      <c r="H278" s="133"/>
      <c r="I278" s="51"/>
      <c r="J278" s="133"/>
      <c r="K278" s="51"/>
      <c r="L278" s="133"/>
      <c r="M278" s="51"/>
      <c r="N278" s="133"/>
      <c r="O278" s="51"/>
      <c r="P278" s="133"/>
      <c r="Q278" s="133"/>
      <c r="R278" s="52"/>
      <c r="V278" s="2"/>
    </row>
    <row r="279" spans="3:22" ht="17.25" customHeight="1" x14ac:dyDescent="0.2">
      <c r="C279" s="118" t="s">
        <v>352</v>
      </c>
      <c r="D279" s="119" t="s">
        <v>358</v>
      </c>
      <c r="E279" s="145">
        <f t="shared" ref="E279:R279" si="156">+E265+E275</f>
        <v>5870000</v>
      </c>
      <c r="F279" s="163">
        <f t="shared" si="156"/>
        <v>449610.68</v>
      </c>
      <c r="G279" s="145">
        <f t="shared" si="156"/>
        <v>449610.68</v>
      </c>
      <c r="H279" s="163">
        <f t="shared" si="156"/>
        <v>449610.68</v>
      </c>
      <c r="I279" s="145">
        <f t="shared" si="156"/>
        <v>410305.63</v>
      </c>
      <c r="J279" s="163">
        <f t="shared" si="156"/>
        <v>423242.19</v>
      </c>
      <c r="K279" s="145">
        <f t="shared" si="156"/>
        <v>348438.58</v>
      </c>
      <c r="L279" s="163">
        <f t="shared" si="156"/>
        <v>525189.73</v>
      </c>
      <c r="M279" s="145">
        <f t="shared" si="156"/>
        <v>449916.32</v>
      </c>
      <c r="N279" s="163">
        <f t="shared" si="156"/>
        <v>449916.31</v>
      </c>
      <c r="O279" s="145">
        <f t="shared" si="156"/>
        <v>484916.31</v>
      </c>
      <c r="P279" s="163">
        <f t="shared" si="156"/>
        <v>413591.14</v>
      </c>
      <c r="Q279" s="163">
        <f t="shared" si="156"/>
        <v>821594.9</v>
      </c>
      <c r="R279" s="205">
        <f t="shared" si="156"/>
        <v>5675943.1500000004</v>
      </c>
    </row>
    <row r="280" spans="3:22" ht="12.75" customHeight="1" x14ac:dyDescent="0.2">
      <c r="C280" s="120"/>
      <c r="D280" s="121"/>
      <c r="E280" s="14"/>
      <c r="F280" s="155"/>
      <c r="G280" s="14"/>
      <c r="H280" s="155"/>
      <c r="I280" s="14"/>
      <c r="J280" s="155"/>
      <c r="K280" s="14"/>
      <c r="L280" s="155"/>
      <c r="M280" s="14"/>
      <c r="N280" s="155"/>
      <c r="O280" s="14"/>
      <c r="P280" s="155"/>
      <c r="Q280" s="155"/>
      <c r="R280" s="198"/>
    </row>
    <row r="281" spans="3:22" ht="27" customHeight="1" x14ac:dyDescent="0.2">
      <c r="C281" s="115" t="s">
        <v>359</v>
      </c>
      <c r="D281" s="116" t="s">
        <v>360</v>
      </c>
      <c r="E281" s="146">
        <f t="shared" ref="E281:R282" si="157">+E282</f>
        <v>147632127</v>
      </c>
      <c r="F281" s="164">
        <f t="shared" si="157"/>
        <v>11031899.710000001</v>
      </c>
      <c r="G281" s="146">
        <f t="shared" si="157"/>
        <v>11031899.710000001</v>
      </c>
      <c r="H281" s="164">
        <f t="shared" si="157"/>
        <v>11031899.710000001</v>
      </c>
      <c r="I281" s="146">
        <f t="shared" si="157"/>
        <v>10990220.439999999</v>
      </c>
      <c r="J281" s="164">
        <f t="shared" si="157"/>
        <v>10896577.1</v>
      </c>
      <c r="K281" s="146">
        <f t="shared" si="157"/>
        <v>9892893.7599999998</v>
      </c>
      <c r="L281" s="164">
        <f t="shared" si="157"/>
        <v>12174754.960000001</v>
      </c>
      <c r="M281" s="146">
        <f t="shared" ref="M281:R281" si="158">+M282</f>
        <v>11272058.74</v>
      </c>
      <c r="N281" s="164">
        <f t="shared" si="158"/>
        <v>11302916.99</v>
      </c>
      <c r="O281" s="146">
        <f t="shared" si="158"/>
        <v>11366500</v>
      </c>
      <c r="P281" s="164">
        <f t="shared" si="158"/>
        <v>10149742.029999999</v>
      </c>
      <c r="Q281" s="164">
        <f t="shared" si="158"/>
        <v>20393489.420000002</v>
      </c>
      <c r="R281" s="206">
        <f t="shared" si="158"/>
        <v>141534852.56999999</v>
      </c>
      <c r="S281" s="10"/>
    </row>
    <row r="282" spans="3:22" ht="26.25" customHeight="1" x14ac:dyDescent="0.2">
      <c r="C282" s="111" t="s">
        <v>15</v>
      </c>
      <c r="D282" s="112" t="s">
        <v>354</v>
      </c>
      <c r="E282" s="143">
        <f t="shared" si="157"/>
        <v>147632127</v>
      </c>
      <c r="F282" s="161">
        <f t="shared" si="157"/>
        <v>11031899.710000001</v>
      </c>
      <c r="G282" s="143">
        <f t="shared" si="157"/>
        <v>11031899.710000001</v>
      </c>
      <c r="H282" s="161">
        <f t="shared" si="157"/>
        <v>11031899.710000001</v>
      </c>
      <c r="I282" s="143">
        <f t="shared" si="157"/>
        <v>10990220.439999999</v>
      </c>
      <c r="J282" s="161">
        <f t="shared" si="157"/>
        <v>10896577.1</v>
      </c>
      <c r="K282" s="143">
        <f t="shared" si="157"/>
        <v>9892893.7599999998</v>
      </c>
      <c r="L282" s="161">
        <f t="shared" si="157"/>
        <v>12174754.960000001</v>
      </c>
      <c r="M282" s="143">
        <f t="shared" si="157"/>
        <v>11272058.74</v>
      </c>
      <c r="N282" s="161">
        <f t="shared" si="157"/>
        <v>11302916.99</v>
      </c>
      <c r="O282" s="143">
        <f t="shared" si="157"/>
        <v>11366500</v>
      </c>
      <c r="P282" s="161">
        <f t="shared" si="157"/>
        <v>10149742.029999999</v>
      </c>
      <c r="Q282" s="161">
        <f t="shared" si="157"/>
        <v>20393489.420000002</v>
      </c>
      <c r="R282" s="203">
        <f t="shared" si="157"/>
        <v>141534852.56999999</v>
      </c>
      <c r="S282" s="2"/>
    </row>
    <row r="283" spans="3:22" ht="17.25" customHeight="1" x14ac:dyDescent="0.2">
      <c r="C283" s="63">
        <v>21</v>
      </c>
      <c r="D283" s="64" t="s">
        <v>17</v>
      </c>
      <c r="E283" s="138">
        <f t="shared" ref="E283:L283" si="159">+E284+E289</f>
        <v>147632127</v>
      </c>
      <c r="F283" s="153">
        <f t="shared" si="159"/>
        <v>11031899.710000001</v>
      </c>
      <c r="G283" s="138">
        <f t="shared" si="159"/>
        <v>11031899.710000001</v>
      </c>
      <c r="H283" s="153">
        <f t="shared" si="159"/>
        <v>11031899.710000001</v>
      </c>
      <c r="I283" s="138">
        <f t="shared" si="159"/>
        <v>10990220.439999999</v>
      </c>
      <c r="J283" s="153">
        <f t="shared" si="159"/>
        <v>10896577.1</v>
      </c>
      <c r="K283" s="138">
        <f t="shared" si="159"/>
        <v>9892893.7599999998</v>
      </c>
      <c r="L283" s="153">
        <f t="shared" si="159"/>
        <v>12174754.960000001</v>
      </c>
      <c r="M283" s="138">
        <f t="shared" ref="M283:R283" si="160">+M284+M289</f>
        <v>11272058.74</v>
      </c>
      <c r="N283" s="153">
        <f t="shared" si="160"/>
        <v>11302916.99</v>
      </c>
      <c r="O283" s="138">
        <f t="shared" si="160"/>
        <v>11366500</v>
      </c>
      <c r="P283" s="153">
        <f t="shared" si="160"/>
        <v>10149742.029999999</v>
      </c>
      <c r="Q283" s="153">
        <f t="shared" si="160"/>
        <v>20393489.420000002</v>
      </c>
      <c r="R283" s="196">
        <f t="shared" si="160"/>
        <v>141534852.56999999</v>
      </c>
      <c r="S283" s="25"/>
    </row>
    <row r="284" spans="3:22" ht="17.25" customHeight="1" x14ac:dyDescent="0.2">
      <c r="C284" s="65">
        <v>211</v>
      </c>
      <c r="D284" s="101" t="s">
        <v>18</v>
      </c>
      <c r="E284" s="127">
        <f t="shared" ref="E284:L284" si="161">+E285</f>
        <v>132454793</v>
      </c>
      <c r="F284" s="154">
        <f t="shared" si="161"/>
        <v>9839150.8100000005</v>
      </c>
      <c r="G284" s="127">
        <f t="shared" si="161"/>
        <v>9839150.8100000005</v>
      </c>
      <c r="H284" s="154">
        <f t="shared" si="161"/>
        <v>9839150.8100000005</v>
      </c>
      <c r="I284" s="127">
        <f t="shared" si="161"/>
        <v>9796498.25</v>
      </c>
      <c r="J284" s="154">
        <f t="shared" si="161"/>
        <v>9715326.8300000001</v>
      </c>
      <c r="K284" s="127">
        <f t="shared" si="161"/>
        <v>9892893.7599999998</v>
      </c>
      <c r="L284" s="154">
        <f t="shared" si="161"/>
        <v>9756079.0899999999</v>
      </c>
      <c r="M284" s="127">
        <f t="shared" ref="M284:R284" si="162">+M285+M287</f>
        <v>10095068.710000001</v>
      </c>
      <c r="N284" s="154">
        <f t="shared" si="162"/>
        <v>10100230.24</v>
      </c>
      <c r="O284" s="127">
        <f t="shared" si="162"/>
        <v>10155665.48</v>
      </c>
      <c r="P284" s="154">
        <f t="shared" si="162"/>
        <v>10149742.029999999</v>
      </c>
      <c r="Q284" s="154">
        <f t="shared" si="162"/>
        <v>19336976.91</v>
      </c>
      <c r="R284" s="197">
        <f t="shared" si="162"/>
        <v>128515933.73</v>
      </c>
    </row>
    <row r="285" spans="3:22" ht="17.25" customHeight="1" x14ac:dyDescent="0.2">
      <c r="C285" s="67">
        <v>2111</v>
      </c>
      <c r="D285" s="74" t="s">
        <v>19</v>
      </c>
      <c r="E285" s="14">
        <f t="shared" ref="E285:L285" si="163">+E286+E288</f>
        <v>132454793</v>
      </c>
      <c r="F285" s="155">
        <f t="shared" si="163"/>
        <v>9839150.8100000005</v>
      </c>
      <c r="G285" s="14">
        <f t="shared" si="163"/>
        <v>9839150.8100000005</v>
      </c>
      <c r="H285" s="155">
        <f t="shared" si="163"/>
        <v>9839150.8100000005</v>
      </c>
      <c r="I285" s="14">
        <f t="shared" si="163"/>
        <v>9796498.25</v>
      </c>
      <c r="J285" s="155">
        <f t="shared" si="163"/>
        <v>9715326.8300000001</v>
      </c>
      <c r="K285" s="14">
        <f t="shared" si="163"/>
        <v>9892893.7599999998</v>
      </c>
      <c r="L285" s="155">
        <f t="shared" si="163"/>
        <v>9756079.0899999999</v>
      </c>
      <c r="M285" s="14">
        <f t="shared" ref="M285:R285" si="164">+M286</f>
        <v>10031493.75</v>
      </c>
      <c r="N285" s="155">
        <f t="shared" si="164"/>
        <v>10100230.24</v>
      </c>
      <c r="O285" s="14">
        <f t="shared" si="164"/>
        <v>10155665.48</v>
      </c>
      <c r="P285" s="155">
        <f t="shared" si="164"/>
        <v>10149742.029999999</v>
      </c>
      <c r="Q285" s="155">
        <f t="shared" si="164"/>
        <v>9439683.3800000008</v>
      </c>
      <c r="R285" s="198">
        <f t="shared" si="164"/>
        <v>118555065.23999999</v>
      </c>
      <c r="S285" s="10"/>
      <c r="T285" s="10"/>
    </row>
    <row r="286" spans="3:22" ht="17.25" customHeight="1" x14ac:dyDescent="0.2">
      <c r="C286" s="69" t="s">
        <v>20</v>
      </c>
      <c r="D286" s="72" t="s">
        <v>21</v>
      </c>
      <c r="E286" s="126">
        <v>120454793</v>
      </c>
      <c r="F286" s="156">
        <v>9839150.8100000005</v>
      </c>
      <c r="G286" s="126">
        <v>9839150.8100000005</v>
      </c>
      <c r="H286" s="156">
        <v>9839150.8100000005</v>
      </c>
      <c r="I286" s="126">
        <v>9796498.25</v>
      </c>
      <c r="J286" s="156">
        <v>9715326.8300000001</v>
      </c>
      <c r="K286" s="126">
        <v>9892893.7599999998</v>
      </c>
      <c r="L286" s="156">
        <v>9756079.0899999999</v>
      </c>
      <c r="M286" s="126">
        <v>10031493.75</v>
      </c>
      <c r="N286" s="156">
        <v>10100230.24</v>
      </c>
      <c r="O286" s="126">
        <v>10155665.48</v>
      </c>
      <c r="P286" s="156">
        <v>10149742.029999999</v>
      </c>
      <c r="Q286" s="156">
        <v>9439683.3800000008</v>
      </c>
      <c r="R286" s="199">
        <f t="shared" ref="R286" si="165">SUM(F286:Q286)</f>
        <v>118555065.23999999</v>
      </c>
    </row>
    <row r="287" spans="3:22" ht="17.25" customHeight="1" x14ac:dyDescent="0.2">
      <c r="C287" s="67">
        <v>2114</v>
      </c>
      <c r="D287" s="74" t="s">
        <v>29</v>
      </c>
      <c r="E287" s="14">
        <f t="shared" ref="E287:R287" si="166">+E288</f>
        <v>12000000</v>
      </c>
      <c r="F287" s="155">
        <f t="shared" si="166"/>
        <v>0</v>
      </c>
      <c r="G287" s="14">
        <f t="shared" si="166"/>
        <v>0</v>
      </c>
      <c r="H287" s="155">
        <f t="shared" si="166"/>
        <v>0</v>
      </c>
      <c r="I287" s="14">
        <f t="shared" si="166"/>
        <v>0</v>
      </c>
      <c r="J287" s="155">
        <f t="shared" si="166"/>
        <v>0</v>
      </c>
      <c r="K287" s="14">
        <f t="shared" si="166"/>
        <v>0</v>
      </c>
      <c r="L287" s="155">
        <f t="shared" si="166"/>
        <v>0</v>
      </c>
      <c r="M287" s="14">
        <f t="shared" si="166"/>
        <v>63574.96</v>
      </c>
      <c r="N287" s="155">
        <f t="shared" si="166"/>
        <v>0</v>
      </c>
      <c r="O287" s="14">
        <f t="shared" si="166"/>
        <v>0</v>
      </c>
      <c r="P287" s="155">
        <f t="shared" si="166"/>
        <v>0</v>
      </c>
      <c r="Q287" s="155">
        <f t="shared" si="166"/>
        <v>9897293.5299999993</v>
      </c>
      <c r="R287" s="198">
        <f t="shared" si="166"/>
        <v>9960868.4900000002</v>
      </c>
    </row>
    <row r="288" spans="3:22" ht="17.25" customHeight="1" x14ac:dyDescent="0.2">
      <c r="C288" s="69" t="s">
        <v>30</v>
      </c>
      <c r="D288" s="70" t="s">
        <v>355</v>
      </c>
      <c r="E288" s="126">
        <v>12000000</v>
      </c>
      <c r="F288" s="156">
        <v>0</v>
      </c>
      <c r="G288" s="126">
        <v>0</v>
      </c>
      <c r="H288" s="156">
        <v>0</v>
      </c>
      <c r="I288" s="126">
        <v>0</v>
      </c>
      <c r="J288" s="156">
        <v>0</v>
      </c>
      <c r="K288" s="126">
        <v>0</v>
      </c>
      <c r="L288" s="156">
        <v>0</v>
      </c>
      <c r="M288" s="126">
        <v>63574.96</v>
      </c>
      <c r="N288" s="156">
        <v>0</v>
      </c>
      <c r="O288" s="126">
        <v>0</v>
      </c>
      <c r="P288" s="156">
        <v>0</v>
      </c>
      <c r="Q288" s="156">
        <v>9897293.5299999993</v>
      </c>
      <c r="R288" s="199">
        <f t="shared" ref="R288" si="167">SUM(F288:Q288)</f>
        <v>9960868.4900000002</v>
      </c>
    </row>
    <row r="289" spans="3:23" ht="17.25" customHeight="1" x14ac:dyDescent="0.2">
      <c r="C289" s="26">
        <v>215</v>
      </c>
      <c r="D289" s="88" t="s">
        <v>66</v>
      </c>
      <c r="E289" s="127">
        <f t="shared" ref="E289:R289" si="168">+E290+E291+E292</f>
        <v>15177334</v>
      </c>
      <c r="F289" s="154">
        <f t="shared" si="168"/>
        <v>1192748.8999999999</v>
      </c>
      <c r="G289" s="127">
        <f t="shared" si="168"/>
        <v>1192748.8999999999</v>
      </c>
      <c r="H289" s="154">
        <f t="shared" si="168"/>
        <v>1192748.8999999999</v>
      </c>
      <c r="I289" s="127">
        <f t="shared" si="168"/>
        <v>1193722.19</v>
      </c>
      <c r="J289" s="154">
        <f t="shared" si="168"/>
        <v>1181250.27</v>
      </c>
      <c r="K289" s="127">
        <f t="shared" si="168"/>
        <v>0</v>
      </c>
      <c r="L289" s="154">
        <f t="shared" si="168"/>
        <v>2418675.87</v>
      </c>
      <c r="M289" s="127">
        <f t="shared" si="168"/>
        <v>1176990.03</v>
      </c>
      <c r="N289" s="154">
        <f t="shared" si="168"/>
        <v>1202686.75</v>
      </c>
      <c r="O289" s="127">
        <f t="shared" si="168"/>
        <v>1210834.52</v>
      </c>
      <c r="P289" s="154">
        <f>+P290+P291+P292</f>
        <v>0</v>
      </c>
      <c r="Q289" s="154">
        <f t="shared" si="168"/>
        <v>1056512.51</v>
      </c>
      <c r="R289" s="197">
        <f t="shared" si="168"/>
        <v>13018918.84</v>
      </c>
    </row>
    <row r="290" spans="3:23" ht="15" customHeight="1" x14ac:dyDescent="0.2">
      <c r="C290" s="27" t="s">
        <v>67</v>
      </c>
      <c r="D290" s="128" t="s">
        <v>68</v>
      </c>
      <c r="E290" s="167">
        <v>7150388</v>
      </c>
      <c r="F290" s="156">
        <v>561926.30000000005</v>
      </c>
      <c r="G290" s="126">
        <v>561926.30000000005</v>
      </c>
      <c r="H290" s="156">
        <v>561926.30000000005</v>
      </c>
      <c r="I290" s="126">
        <v>560785.06000000006</v>
      </c>
      <c r="J290" s="156">
        <v>555030</v>
      </c>
      <c r="K290" s="126">
        <v>0</v>
      </c>
      <c r="L290" s="156">
        <v>1136361.1200000001</v>
      </c>
      <c r="M290" s="188">
        <v>552806.42000000004</v>
      </c>
      <c r="N290" s="174">
        <v>566952.31999999995</v>
      </c>
      <c r="O290" s="188">
        <v>570882.68000000005</v>
      </c>
      <c r="P290" s="156">
        <v>0</v>
      </c>
      <c r="Q290" s="174">
        <v>498201.38</v>
      </c>
      <c r="R290" s="199">
        <f t="shared" ref="R290:R292" si="169">SUM(F290:Q290)</f>
        <v>6126797.8799999999</v>
      </c>
    </row>
    <row r="291" spans="3:23" ht="15" customHeight="1" x14ac:dyDescent="0.2">
      <c r="C291" s="27" t="s">
        <v>69</v>
      </c>
      <c r="D291" s="128" t="s">
        <v>70</v>
      </c>
      <c r="E291" s="167">
        <v>7244423</v>
      </c>
      <c r="F291" s="156">
        <v>569714.71</v>
      </c>
      <c r="G291" s="126">
        <v>569714.71</v>
      </c>
      <c r="H291" s="156">
        <v>569714.71</v>
      </c>
      <c r="I291" s="126">
        <v>566686.38</v>
      </c>
      <c r="J291" s="156">
        <v>560923.21</v>
      </c>
      <c r="K291" s="126">
        <v>0</v>
      </c>
      <c r="L291" s="174">
        <v>1148184.6299999999</v>
      </c>
      <c r="M291" s="188">
        <v>558696.49</v>
      </c>
      <c r="N291" s="174">
        <v>567751.80000000005</v>
      </c>
      <c r="O291" s="188">
        <v>571687.69999999995</v>
      </c>
      <c r="P291" s="156">
        <v>0</v>
      </c>
      <c r="Q291" s="174">
        <v>498904.06</v>
      </c>
      <c r="R291" s="199">
        <f t="shared" si="169"/>
        <v>6181978.4000000004</v>
      </c>
    </row>
    <row r="292" spans="3:23" ht="15" customHeight="1" x14ac:dyDescent="0.2">
      <c r="C292" s="27" t="s">
        <v>71</v>
      </c>
      <c r="D292" s="128" t="s">
        <v>72</v>
      </c>
      <c r="E292" s="167">
        <v>782523</v>
      </c>
      <c r="F292" s="156">
        <v>61107.89</v>
      </c>
      <c r="G292" s="126">
        <v>61107.89</v>
      </c>
      <c r="H292" s="156">
        <v>61107.89</v>
      </c>
      <c r="I292" s="126">
        <v>66250.75</v>
      </c>
      <c r="J292" s="156">
        <v>65297.06</v>
      </c>
      <c r="K292" s="126">
        <v>0</v>
      </c>
      <c r="L292" s="174">
        <v>134130.12</v>
      </c>
      <c r="M292" s="188">
        <v>65487.12</v>
      </c>
      <c r="N292" s="174">
        <v>67982.63</v>
      </c>
      <c r="O292" s="188">
        <v>68264.14</v>
      </c>
      <c r="P292" s="156">
        <v>0</v>
      </c>
      <c r="Q292" s="174">
        <v>59407.07</v>
      </c>
      <c r="R292" s="199">
        <f t="shared" si="169"/>
        <v>710142.56</v>
      </c>
    </row>
    <row r="293" spans="3:23" ht="17.25" customHeight="1" x14ac:dyDescent="0.2">
      <c r="C293" s="118" t="s">
        <v>359</v>
      </c>
      <c r="D293" s="114" t="s">
        <v>361</v>
      </c>
      <c r="E293" s="145">
        <f>+E284+E289</f>
        <v>147632127</v>
      </c>
      <c r="F293" s="163">
        <f t="shared" ref="F293:R293" si="170">+F284+F289</f>
        <v>11031899.710000001</v>
      </c>
      <c r="G293" s="145">
        <f t="shared" si="170"/>
        <v>11031899.710000001</v>
      </c>
      <c r="H293" s="163">
        <f t="shared" si="170"/>
        <v>11031899.710000001</v>
      </c>
      <c r="I293" s="145">
        <f t="shared" si="170"/>
        <v>10990220.439999999</v>
      </c>
      <c r="J293" s="163">
        <f t="shared" si="170"/>
        <v>10896577.1</v>
      </c>
      <c r="K293" s="145">
        <f t="shared" si="170"/>
        <v>9892893.7599999998</v>
      </c>
      <c r="L293" s="163">
        <f t="shared" si="170"/>
        <v>12174754.960000001</v>
      </c>
      <c r="M293" s="145">
        <f t="shared" si="170"/>
        <v>11272058.74</v>
      </c>
      <c r="N293" s="163">
        <f t="shared" si="170"/>
        <v>11302916.99</v>
      </c>
      <c r="O293" s="145">
        <f t="shared" si="170"/>
        <v>11366500</v>
      </c>
      <c r="P293" s="163">
        <f>+P284+P289</f>
        <v>10149742.029999999</v>
      </c>
      <c r="Q293" s="163">
        <f t="shared" si="170"/>
        <v>20393489.420000002</v>
      </c>
      <c r="R293" s="205">
        <f t="shared" si="170"/>
        <v>141534852.56999999</v>
      </c>
    </row>
    <row r="294" spans="3:23" ht="12.75" customHeight="1" x14ac:dyDescent="0.2">
      <c r="C294" s="122"/>
      <c r="D294" s="123"/>
      <c r="E294" s="147"/>
      <c r="F294" s="165"/>
      <c r="G294" s="147"/>
      <c r="H294" s="165"/>
      <c r="I294" s="147"/>
      <c r="J294" s="165"/>
      <c r="K294" s="147"/>
      <c r="L294" s="165"/>
      <c r="M294" s="147"/>
      <c r="N294" s="165"/>
      <c r="O294" s="147"/>
      <c r="P294" s="165"/>
      <c r="Q294" s="165"/>
      <c r="R294" s="207"/>
    </row>
    <row r="295" spans="3:23" ht="20.25" customHeight="1" x14ac:dyDescent="0.2">
      <c r="C295" s="124"/>
      <c r="D295" s="125" t="s">
        <v>362</v>
      </c>
      <c r="E295" s="148">
        <f t="shared" ref="E295:R295" si="171">+E13+E226+E263+E281+E244</f>
        <v>1193399381</v>
      </c>
      <c r="F295" s="166">
        <f t="shared" si="171"/>
        <v>62391657.130000003</v>
      </c>
      <c r="G295" s="148">
        <f t="shared" si="171"/>
        <v>80242069.670000002</v>
      </c>
      <c r="H295" s="166">
        <f t="shared" si="171"/>
        <v>91029219.019999996</v>
      </c>
      <c r="I295" s="148">
        <f t="shared" si="171"/>
        <v>71839037.609999999</v>
      </c>
      <c r="J295" s="166">
        <f t="shared" si="171"/>
        <v>82528071.719999999</v>
      </c>
      <c r="K295" s="148">
        <f t="shared" si="171"/>
        <v>91956551.659999996</v>
      </c>
      <c r="L295" s="166">
        <f t="shared" si="171"/>
        <v>101951178.31</v>
      </c>
      <c r="M295" s="148">
        <f t="shared" si="171"/>
        <v>61223754.049999997</v>
      </c>
      <c r="N295" s="166">
        <f t="shared" si="171"/>
        <v>97224907.700000003</v>
      </c>
      <c r="O295" s="148">
        <f t="shared" si="171"/>
        <v>69090803.420000002</v>
      </c>
      <c r="P295" s="166">
        <f t="shared" si="171"/>
        <v>75930300.25</v>
      </c>
      <c r="Q295" s="166">
        <f t="shared" si="171"/>
        <v>166321633.62</v>
      </c>
      <c r="R295" s="208">
        <f t="shared" si="171"/>
        <v>1051729184.16</v>
      </c>
    </row>
    <row r="296" spans="3:23" s="33" customFormat="1" x14ac:dyDescent="0.2">
      <c r="E296" s="8"/>
      <c r="R296" s="11"/>
    </row>
    <row r="297" spans="3:23" s="33" customFormat="1" x14ac:dyDescent="0.2">
      <c r="C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192"/>
      <c r="R297" s="8"/>
    </row>
    <row r="298" spans="3:23" s="33" customFormat="1" x14ac:dyDescent="0.2">
      <c r="C298" s="39" t="s">
        <v>389</v>
      </c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3:23" ht="18" customHeight="1" x14ac:dyDescent="0.2">
      <c r="C299" s="38" t="s">
        <v>363</v>
      </c>
      <c r="D299" s="33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3:23" ht="12" customHeight="1" x14ac:dyDescent="0.2">
      <c r="C300" s="38" t="s">
        <v>364</v>
      </c>
      <c r="D300" s="33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3:23" x14ac:dyDescent="0.2">
      <c r="C301" s="40" t="s">
        <v>365</v>
      </c>
      <c r="D301" s="33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3:23" x14ac:dyDescent="0.2">
      <c r="C302" s="1" t="s">
        <v>366</v>
      </c>
    </row>
    <row r="304" spans="3:23" x14ac:dyDescent="0.2">
      <c r="C304" s="191"/>
      <c r="E304" s="41"/>
      <c r="F304" s="41"/>
      <c r="G304" s="41"/>
      <c r="H304" s="41"/>
      <c r="I304" s="41"/>
      <c r="J304" s="41"/>
      <c r="K304" s="41"/>
      <c r="M304" s="41"/>
      <c r="N304" s="41"/>
      <c r="O304" s="41"/>
      <c r="P304" s="41"/>
      <c r="Q304" s="41"/>
      <c r="R304" s="41"/>
    </row>
    <row r="306" spans="1:19" x14ac:dyDescent="0.2">
      <c r="S306" s="25"/>
    </row>
    <row r="309" spans="1:19" ht="15.75" x14ac:dyDescent="0.25">
      <c r="D309" s="2"/>
      <c r="E309" s="50"/>
      <c r="F309" s="2"/>
    </row>
    <row r="310" spans="1:19" x14ac:dyDescent="0.2">
      <c r="B310" s="217"/>
      <c r="C310" s="221" t="s">
        <v>367</v>
      </c>
      <c r="D310" s="41"/>
      <c r="E310" s="2"/>
      <c r="H310" s="43"/>
      <c r="I310" s="210"/>
      <c r="J310" s="211" t="s">
        <v>368</v>
      </c>
      <c r="K310" s="212"/>
      <c r="L310" s="44"/>
      <c r="M310" s="44"/>
      <c r="N310" s="44"/>
      <c r="O310" s="44"/>
      <c r="P310" s="44"/>
      <c r="Q310" s="218" t="s">
        <v>369</v>
      </c>
    </row>
    <row r="311" spans="1:19" x14ac:dyDescent="0.2">
      <c r="B311" s="217"/>
      <c r="C311" s="223" t="s">
        <v>387</v>
      </c>
      <c r="D311" s="2"/>
      <c r="E311" s="2"/>
      <c r="H311" s="46"/>
      <c r="I311" s="210"/>
      <c r="J311" s="213" t="s">
        <v>370</v>
      </c>
      <c r="K311" s="214"/>
      <c r="L311" s="47"/>
      <c r="M311" s="47"/>
      <c r="N311" s="47"/>
      <c r="O311" s="47"/>
      <c r="P311" s="47"/>
      <c r="Q311" s="219" t="s">
        <v>371</v>
      </c>
    </row>
    <row r="312" spans="1:19" x14ac:dyDescent="0.2">
      <c r="A312" s="42"/>
      <c r="B312" s="222"/>
      <c r="C312" s="215" t="s">
        <v>388</v>
      </c>
      <c r="D312" s="2"/>
      <c r="E312" s="2"/>
      <c r="H312" s="48"/>
      <c r="I312" s="210"/>
      <c r="J312" s="215" t="s">
        <v>372</v>
      </c>
      <c r="K312" s="216"/>
      <c r="L312" s="49"/>
      <c r="M312" s="49"/>
      <c r="N312" s="49"/>
      <c r="O312" s="49"/>
      <c r="P312" s="49"/>
      <c r="Q312" s="220" t="s">
        <v>373</v>
      </c>
    </row>
    <row r="313" spans="1:19" x14ac:dyDescent="0.2">
      <c r="B313" s="217"/>
      <c r="C313" s="215" t="s">
        <v>374</v>
      </c>
      <c r="D313" s="2"/>
      <c r="H313" s="45"/>
      <c r="I313" s="217"/>
      <c r="J313" s="215" t="s">
        <v>375</v>
      </c>
      <c r="K313" s="217"/>
    </row>
  </sheetData>
  <autoFilter ref="C11:R293"/>
  <mergeCells count="4">
    <mergeCell ref="C6:R6"/>
    <mergeCell ref="C8:R8"/>
    <mergeCell ref="C7:R7"/>
    <mergeCell ref="C5:R5"/>
  </mergeCells>
  <printOptions horizontalCentered="1"/>
  <pageMargins left="0.19685039370078741" right="0.23622047244094491" top="0.35433070866141736" bottom="0.47244094488188981" header="0.31496062992125984" footer="0.31496062992125984"/>
  <pageSetup paperSize="5" scale="50" orientation="landscape" r:id="rId1"/>
  <headerFooter>
    <oddFooter>Página &amp;P</oddFooter>
  </headerFooter>
  <ignoredErrors>
    <ignoredError sqref="R35:R36 R86 R30:R31 R116 R82" formulaRange="1"/>
    <ignoredError sqref="R63 R44 R39 R42 R22 R19 R24 R28 R149 R105 R241 R225 R260 R73 R69 R66 R243 R262 R278 R280 R48 R111 R153" formula="1" formulaRange="1"/>
    <ignoredError sqref="R122 R131 R137 R126 R139 R144 R97 R26 E283:L283 R156 R166 R169 R250 R252 R221 R218 R210 R208 R201 R198 R195 R159 R287 R269" formula="1"/>
    <ignoredError sqref="C293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Diciembre</vt:lpstr>
      <vt:lpstr>'Ejecucion 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Salatiel Garcia de la Rosa</dc:creator>
  <cp:lastModifiedBy>Agustina Salatiel Garcia de la Rosa</cp:lastModifiedBy>
  <cp:lastPrinted>2026-01-08T14:07:39Z</cp:lastPrinted>
  <dcterms:created xsi:type="dcterms:W3CDTF">2025-09-30T14:51:24Z</dcterms:created>
  <dcterms:modified xsi:type="dcterms:W3CDTF">2026-01-08T14:21:31Z</dcterms:modified>
</cp:coreProperties>
</file>